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kwudi.Nwanze\Desktop\Desktop\RE Portfolio Planner\Abuja\"/>
    </mc:Choice>
  </mc:AlternateContent>
  <xr:revisionPtr revIDLastSave="0" documentId="13_ncr:1_{84CA8137-AA1B-4653-843F-5C803C9AD0CD}" xr6:coauthVersionLast="41" xr6:coauthVersionMax="41" xr10:uidLastSave="{00000000-0000-0000-0000-000000000000}"/>
  <bookViews>
    <workbookView xWindow="-120" yWindow="-120" windowWidth="20730" windowHeight="11160" xr2:uid="{50088A61-8B0A-4EDD-8AFB-10F26EEEC4A0}"/>
  </bookViews>
  <sheets>
    <sheet name="ACTUAL" sheetId="2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L3" i="2"/>
  <c r="H8" i="2"/>
  <c r="F8" i="2"/>
  <c r="H3" i="2"/>
  <c r="H5" i="2"/>
  <c r="F5" i="2"/>
  <c r="F9" i="2"/>
  <c r="F12" i="2"/>
  <c r="J3" i="2"/>
  <c r="J4" i="2"/>
  <c r="J5" i="2"/>
  <c r="J9" i="2"/>
  <c r="J12" i="2"/>
  <c r="F16" i="2"/>
  <c r="L5" i="2"/>
  <c r="H9" i="2"/>
  <c r="F4" i="2"/>
  <c r="L9" i="2"/>
  <c r="L12" i="2"/>
  <c r="H12" i="2"/>
  <c r="F3" i="2"/>
  <c r="E16" i="1"/>
  <c r="D6" i="1"/>
  <c r="D9" i="1"/>
  <c r="E9" i="1"/>
  <c r="E12" i="1"/>
  <c r="E13" i="1"/>
  <c r="F9" i="1"/>
  <c r="O9" i="1"/>
  <c r="N12" i="1"/>
  <c r="O12" i="1"/>
  <c r="O17" i="1"/>
  <c r="O15" i="1"/>
  <c r="O14" i="1"/>
  <c r="I9" i="1"/>
  <c r="B2" i="1"/>
  <c r="J9" i="1"/>
  <c r="K9" i="1"/>
  <c r="L9" i="1"/>
  <c r="N9" i="1"/>
  <c r="E6" i="1"/>
  <c r="B9" i="1"/>
  <c r="K6" i="1"/>
  <c r="I6" i="1"/>
  <c r="J6" i="1"/>
  <c r="N6" i="1"/>
  <c r="O6" i="1"/>
</calcChain>
</file>

<file path=xl/sharedStrings.xml><?xml version="1.0" encoding="utf-8"?>
<sst xmlns="http://schemas.openxmlformats.org/spreadsheetml/2006/main" count="33" uniqueCount="31">
  <si>
    <t>Harmac</t>
  </si>
  <si>
    <t>Total sqm</t>
  </si>
  <si>
    <t>No. of plots</t>
  </si>
  <si>
    <t>No. of buyers</t>
  </si>
  <si>
    <t>Base Price /sqm</t>
  </si>
  <si>
    <t>Price /sqm</t>
  </si>
  <si>
    <t>Total Price</t>
  </si>
  <si>
    <t>VAT on Land Price @5%</t>
  </si>
  <si>
    <t xml:space="preserve">+ Survey fees </t>
  </si>
  <si>
    <t>+ Agency Fee</t>
  </si>
  <si>
    <t>+Flat cost re the LUC</t>
  </si>
  <si>
    <t>+ Legal Fee</t>
  </si>
  <si>
    <t>VAT @5%</t>
  </si>
  <si>
    <t>All in Cost</t>
  </si>
  <si>
    <t>Total to Shell+JV partners</t>
  </si>
  <si>
    <t>WITHOUT VAT</t>
  </si>
  <si>
    <t>WITH VAT</t>
  </si>
  <si>
    <t>Summary Financials</t>
  </si>
  <si>
    <t>Shell Share (USD$)</t>
  </si>
  <si>
    <t>Less Opex</t>
  </si>
  <si>
    <t>Less Taxes</t>
  </si>
  <si>
    <t>NIAT</t>
  </si>
  <si>
    <t>Shell Share (NGN)</t>
  </si>
  <si>
    <t>Gross Profit/(Loss) on Lease Out</t>
  </si>
  <si>
    <t>Pre Tax Profit/(Loss) on Lease Out</t>
  </si>
  <si>
    <t>100% JV</t>
  </si>
  <si>
    <t>Offer from SEPLAT (Lease)</t>
  </si>
  <si>
    <t>Offer from SEPLAT (Service Charge)</t>
  </si>
  <si>
    <t>Total FCF (SS) over 5 year period</t>
  </si>
  <si>
    <t>4 year income</t>
  </si>
  <si>
    <t>Lease Out Preparation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</si>
</sst>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[$₦-46A]\ #,##0.00"/>
    <numFmt numFmtId="166" formatCode="[$₦-46A]#,##0.00"/>
    <numFmt numFmtId="167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BFBA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65" fontId="2" fillId="2" borderId="1" xfId="0" applyNumberFormat="1" applyFont="1" applyFill="1" applyBorder="1" applyAlignment="1">
      <alignment vertical="top" wrapText="1"/>
    </xf>
    <xf numFmtId="43" fontId="2" fillId="2" borderId="2" xfId="1" applyFont="1" applyFill="1" applyBorder="1" applyAlignment="1">
      <alignment vertical="top" wrapText="1"/>
    </xf>
    <xf numFmtId="165" fontId="2" fillId="2" borderId="2" xfId="0" applyNumberFormat="1" applyFont="1" applyFill="1" applyBorder="1" applyAlignment="1">
      <alignment vertical="top" wrapText="1"/>
    </xf>
    <xf numFmtId="165" fontId="2" fillId="0" borderId="2" xfId="0" applyNumberFormat="1" applyFont="1" applyFill="1" applyBorder="1" applyAlignment="1">
      <alignment vertical="top" wrapText="1"/>
    </xf>
    <xf numFmtId="165" fontId="1" fillId="0" borderId="2" xfId="0" applyNumberFormat="1" applyFont="1" applyFill="1" applyBorder="1" applyAlignment="1">
      <alignment vertical="top" wrapText="1"/>
    </xf>
    <xf numFmtId="165" fontId="1" fillId="3" borderId="2" xfId="0" applyNumberFormat="1" applyFont="1" applyFill="1" applyBorder="1" applyAlignment="1">
      <alignment vertical="top" wrapText="1"/>
    </xf>
    <xf numFmtId="165" fontId="1" fillId="0" borderId="0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vertical="top" wrapText="1"/>
    </xf>
    <xf numFmtId="165" fontId="2" fillId="2" borderId="3" xfId="0" applyNumberFormat="1" applyFont="1" applyFill="1" applyBorder="1" applyAlignment="1">
      <alignment vertical="top" wrapText="1"/>
    </xf>
    <xf numFmtId="164" fontId="2" fillId="2" borderId="0" xfId="1" applyNumberFormat="1" applyFont="1" applyFill="1" applyBorder="1" applyAlignment="1">
      <alignment vertical="top" wrapText="1"/>
    </xf>
    <xf numFmtId="165" fontId="2" fillId="2" borderId="0" xfId="0" applyNumberFormat="1" applyFont="1" applyFill="1" applyBorder="1" applyAlignment="1">
      <alignment vertical="top"/>
    </xf>
    <xf numFmtId="165" fontId="1" fillId="0" borderId="0" xfId="0" applyNumberFormat="1" applyFont="1" applyFill="1" applyBorder="1" applyAlignment="1">
      <alignment vertical="top"/>
    </xf>
    <xf numFmtId="165" fontId="1" fillId="3" borderId="0" xfId="0" applyNumberFormat="1" applyFont="1" applyFill="1" applyBorder="1" applyAlignment="1">
      <alignment vertical="top" wrapText="1"/>
    </xf>
    <xf numFmtId="165" fontId="1" fillId="0" borderId="0" xfId="0" applyNumberFormat="1" applyFont="1" applyFill="1" applyAlignment="1">
      <alignment vertical="top" wrapText="1"/>
    </xf>
    <xf numFmtId="43" fontId="1" fillId="0" borderId="0" xfId="1" applyFont="1" applyFill="1" applyBorder="1" applyAlignment="1">
      <alignment vertical="top" wrapText="1"/>
    </xf>
    <xf numFmtId="0" fontId="2" fillId="2" borderId="0" xfId="1" applyNumberFormat="1" applyFont="1" applyFill="1" applyBorder="1" applyAlignment="1">
      <alignment vertical="top" wrapText="1"/>
    </xf>
    <xf numFmtId="165" fontId="2" fillId="0" borderId="3" xfId="0" applyNumberFormat="1" applyFont="1" applyFill="1" applyBorder="1" applyAlignment="1">
      <alignment vertical="top" wrapText="1"/>
    </xf>
    <xf numFmtId="165" fontId="2" fillId="0" borderId="0" xfId="0" applyNumberFormat="1" applyFont="1" applyFill="1" applyBorder="1" applyAlignment="1">
      <alignment vertical="top" wrapText="1"/>
    </xf>
    <xf numFmtId="165" fontId="2" fillId="3" borderId="0" xfId="0" applyNumberFormat="1" applyFont="1" applyFill="1" applyBorder="1" applyAlignment="1">
      <alignment vertical="top" wrapText="1"/>
    </xf>
    <xf numFmtId="165" fontId="2" fillId="0" borderId="0" xfId="0" quotePrefix="1" applyNumberFormat="1" applyFont="1" applyFill="1" applyBorder="1" applyAlignment="1">
      <alignment vertical="top" wrapText="1"/>
    </xf>
    <xf numFmtId="165" fontId="2" fillId="3" borderId="0" xfId="0" quotePrefix="1" applyNumberFormat="1" applyFont="1" applyFill="1" applyBorder="1" applyAlignment="1">
      <alignment vertical="top" wrapText="1"/>
    </xf>
    <xf numFmtId="165" fontId="1" fillId="0" borderId="3" xfId="0" applyNumberFormat="1" applyFont="1" applyFill="1" applyBorder="1" applyAlignment="1">
      <alignment vertical="top" wrapText="1"/>
    </xf>
    <xf numFmtId="9" fontId="1" fillId="0" borderId="0" xfId="2" applyFont="1" applyFill="1" applyBorder="1" applyAlignment="1">
      <alignment vertical="top" wrapText="1"/>
    </xf>
    <xf numFmtId="165" fontId="2" fillId="4" borderId="3" xfId="0" applyNumberFormat="1" applyFont="1" applyFill="1" applyBorder="1" applyAlignment="1">
      <alignment vertical="top" wrapText="1"/>
    </xf>
    <xf numFmtId="165" fontId="1" fillId="5" borderId="0" xfId="0" applyNumberFormat="1" applyFont="1" applyFill="1" applyBorder="1" applyAlignment="1">
      <alignment vertical="top" wrapText="1"/>
    </xf>
    <xf numFmtId="9" fontId="1" fillId="5" borderId="0" xfId="2" applyFont="1" applyFill="1" applyBorder="1" applyAlignment="1">
      <alignment vertical="top" wrapText="1"/>
    </xf>
    <xf numFmtId="165" fontId="1" fillId="6" borderId="0" xfId="0" applyNumberFormat="1" applyFont="1" applyFill="1" applyBorder="1" applyAlignment="1">
      <alignment vertical="top" wrapText="1"/>
    </xf>
    <xf numFmtId="165" fontId="2" fillId="6" borderId="0" xfId="0" applyNumberFormat="1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165" fontId="1" fillId="0" borderId="4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165" fontId="4" fillId="7" borderId="0" xfId="0" applyNumberFormat="1" applyFont="1" applyFill="1" applyBorder="1" applyAlignment="1">
      <alignment vertical="top" wrapText="1"/>
    </xf>
    <xf numFmtId="166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5" xfId="0" applyNumberFormat="1" applyBorder="1" applyAlignment="1">
      <alignment horizontal="center"/>
    </xf>
    <xf numFmtId="167" fontId="0" fillId="0" borderId="5" xfId="1" applyNumberFormat="1" applyFont="1" applyBorder="1"/>
    <xf numFmtId="16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5" xfId="0" applyNumberFormat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167" fontId="0" fillId="0" borderId="6" xfId="1" applyNumberFormat="1" applyFont="1" applyBorder="1"/>
    <xf numFmtId="43" fontId="0" fillId="0" borderId="0" xfId="0" applyNumberFormat="1" applyAlignment="1">
      <alignment horizontal="center"/>
    </xf>
    <xf numFmtId="0" fontId="0" fillId="8" borderId="0" xfId="0" applyFill="1"/>
    <xf numFmtId="43" fontId="0" fillId="0" borderId="0" xfId="1" applyNumberFormat="1" applyFont="1"/>
    <xf numFmtId="167" fontId="2" fillId="0" borderId="0" xfId="0" applyNumberFormat="1" applyFont="1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4756E-C49F-4F4E-82D7-286494203225}">
  <dimension ref="B1:L16"/>
  <sheetViews>
    <sheetView tabSelected="1" workbookViewId="0">
      <selection activeCell="J15" sqref="J15"/>
    </sheetView>
  </sheetViews>
  <sheetFormatPr defaultRowHeight="15" x14ac:dyDescent="0.25"/>
  <cols>
    <col min="2" max="2" width="38" bestFit="1" customWidth="1"/>
    <col min="4" max="4" width="15.28515625" bestFit="1" customWidth="1"/>
    <col min="6" max="6" width="30" bestFit="1" customWidth="1"/>
    <col min="8" max="8" width="17.28515625" bestFit="1" customWidth="1"/>
    <col min="9" max="9" width="2.5703125" style="45" customWidth="1"/>
    <col min="10" max="10" width="17.7109375" bestFit="1" customWidth="1"/>
    <col min="12" max="12" width="17.28515625" bestFit="1" customWidth="1"/>
  </cols>
  <sheetData>
    <row r="1" spans="2:12" x14ac:dyDescent="0.25">
      <c r="F1" s="49">
        <v>2019</v>
      </c>
      <c r="G1" s="49"/>
      <c r="H1" s="49"/>
      <c r="J1" s="49" t="s">
        <v>29</v>
      </c>
      <c r="K1" s="49"/>
      <c r="L1" s="49"/>
    </row>
    <row r="2" spans="2:12" x14ac:dyDescent="0.25">
      <c r="B2" s="35" t="s">
        <v>17</v>
      </c>
      <c r="D2" s="35" t="s">
        <v>25</v>
      </c>
      <c r="F2" s="36" t="s">
        <v>18</v>
      </c>
      <c r="H2" s="36" t="s">
        <v>22</v>
      </c>
      <c r="J2" s="36" t="s">
        <v>18</v>
      </c>
      <c r="L2" s="36" t="s">
        <v>22</v>
      </c>
    </row>
    <row r="3" spans="2:12" x14ac:dyDescent="0.25">
      <c r="B3" t="s">
        <v>26</v>
      </c>
      <c r="D3" s="48">
        <v>19574100</v>
      </c>
      <c r="F3" s="44">
        <f>H3/305</f>
        <v>19253.213114754097</v>
      </c>
      <c r="H3" s="34">
        <f>0.3*D3</f>
        <v>5872230</v>
      </c>
      <c r="J3" s="44">
        <f>L3/305</f>
        <v>77012.852459016387</v>
      </c>
      <c r="L3" s="34">
        <f>H3*4</f>
        <v>23488920</v>
      </c>
    </row>
    <row r="4" spans="2:12" x14ac:dyDescent="0.25">
      <c r="B4" t="s">
        <v>27</v>
      </c>
      <c r="D4" s="48"/>
      <c r="F4" s="44">
        <f>H4/305</f>
        <v>32088.688524590165</v>
      </c>
      <c r="H4" s="48">
        <v>9787050</v>
      </c>
      <c r="J4" s="44">
        <f>L4/305</f>
        <v>128354.75409836066</v>
      </c>
      <c r="L4" s="38">
        <f>H4*4</f>
        <v>39148200</v>
      </c>
    </row>
    <row r="5" spans="2:12" x14ac:dyDescent="0.25">
      <c r="B5" s="35" t="s">
        <v>23</v>
      </c>
      <c r="D5" s="48"/>
      <c r="F5" s="46">
        <f>H5/305</f>
        <v>51341.901639344265</v>
      </c>
      <c r="H5" s="34">
        <f>H3+H4</f>
        <v>15659280</v>
      </c>
      <c r="J5" s="39">
        <f>J3+J4</f>
        <v>205367.60655737703</v>
      </c>
      <c r="L5" s="34">
        <f>L3+L4</f>
        <v>62637120</v>
      </c>
    </row>
    <row r="6" spans="2:12" x14ac:dyDescent="0.25">
      <c r="D6" s="48"/>
      <c r="F6" s="40"/>
      <c r="H6" s="34"/>
      <c r="J6" s="40"/>
      <c r="L6" s="34"/>
    </row>
    <row r="7" spans="2:12" x14ac:dyDescent="0.25">
      <c r="B7" t="s">
        <v>19</v>
      </c>
      <c r="D7" s="48"/>
      <c r="F7" s="40"/>
      <c r="H7" s="34"/>
      <c r="J7" s="40"/>
      <c r="L7" s="34"/>
    </row>
    <row r="8" spans="2:12" x14ac:dyDescent="0.25">
      <c r="B8" t="s">
        <v>30</v>
      </c>
      <c r="D8" s="48">
        <v>943332</v>
      </c>
      <c r="F8" s="37">
        <f>H8/305</f>
        <v>927.86754098360643</v>
      </c>
      <c r="H8" s="38">
        <f>0.3*D8</f>
        <v>282999.59999999998</v>
      </c>
      <c r="J8" s="41">
        <v>0</v>
      </c>
      <c r="L8" s="38"/>
    </row>
    <row r="9" spans="2:12" x14ac:dyDescent="0.25">
      <c r="B9" s="35" t="s">
        <v>24</v>
      </c>
      <c r="F9" s="39">
        <f>F5-F8</f>
        <v>50414.034098360658</v>
      </c>
      <c r="H9" s="34">
        <f>H5-H8</f>
        <v>15376280.4</v>
      </c>
      <c r="J9" s="39">
        <f>J5</f>
        <v>205367.60655737703</v>
      </c>
      <c r="L9" s="34">
        <f>L5</f>
        <v>62637120</v>
      </c>
    </row>
    <row r="10" spans="2:12" x14ac:dyDescent="0.25">
      <c r="B10" s="35" t="s">
        <v>20</v>
      </c>
      <c r="F10" s="40"/>
      <c r="H10" s="34"/>
      <c r="J10" s="40"/>
      <c r="L10" s="34"/>
    </row>
    <row r="11" spans="2:12" x14ac:dyDescent="0.25">
      <c r="F11" s="40"/>
      <c r="H11" s="34"/>
      <c r="J11" s="40"/>
      <c r="L11" s="34"/>
    </row>
    <row r="12" spans="2:12" ht="15.75" thickBot="1" x14ac:dyDescent="0.3">
      <c r="B12" s="35" t="s">
        <v>21</v>
      </c>
      <c r="F12" s="42">
        <f>F9</f>
        <v>50414.034098360658</v>
      </c>
      <c r="H12" s="43">
        <f>H9</f>
        <v>15376280.4</v>
      </c>
      <c r="J12" s="42">
        <f>J9</f>
        <v>205367.60655737703</v>
      </c>
      <c r="L12" s="43">
        <f>L9</f>
        <v>62637120</v>
      </c>
    </row>
    <row r="13" spans="2:12" ht="15.75" thickTop="1" x14ac:dyDescent="0.25"/>
    <row r="15" spans="2:12" x14ac:dyDescent="0.25">
      <c r="J15" s="50"/>
    </row>
    <row r="16" spans="2:12" x14ac:dyDescent="0.25">
      <c r="B16" t="s">
        <v>28</v>
      </c>
      <c r="F16" s="47">
        <f>F12+J12</f>
        <v>255781.64065573769</v>
      </c>
    </row>
  </sheetData>
  <mergeCells count="2">
    <mergeCell ref="F1:H1"/>
    <mergeCell ref="J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9378-95F6-4D4B-A48A-A34550F5156C}">
  <dimension ref="A1:R17"/>
  <sheetViews>
    <sheetView zoomScaleNormal="100" workbookViewId="0">
      <selection activeCell="I14" sqref="I14"/>
    </sheetView>
  </sheetViews>
  <sheetFormatPr defaultRowHeight="15" x14ac:dyDescent="0.25"/>
  <cols>
    <col min="2" max="2" width="14.7109375" customWidth="1"/>
    <col min="4" max="4" width="17.42578125" customWidth="1"/>
    <col min="5" max="5" width="16.42578125" customWidth="1"/>
    <col min="6" max="6" width="14.7109375" customWidth="1"/>
    <col min="8" max="8" width="13" customWidth="1"/>
    <col min="9" max="9" width="15.42578125" customWidth="1"/>
    <col min="10" max="10" width="14.7109375" customWidth="1"/>
    <col min="11" max="12" width="14" customWidth="1"/>
    <col min="13" max="13" width="6.5703125" customWidth="1"/>
    <col min="14" max="14" width="17" customWidth="1"/>
    <col min="15" max="15" width="16.28515625" customWidth="1"/>
  </cols>
  <sheetData>
    <row r="1" spans="1:18" s="8" customFormat="1" ht="30" x14ac:dyDescent="0.25">
      <c r="A1" s="1" t="s">
        <v>0</v>
      </c>
      <c r="B1" s="2">
        <v>60007.112000000001</v>
      </c>
      <c r="C1" s="3" t="s">
        <v>1</v>
      </c>
      <c r="D1" s="4"/>
      <c r="E1" s="5"/>
      <c r="F1" s="5"/>
      <c r="G1" s="6"/>
      <c r="H1" s="5"/>
      <c r="I1" s="5"/>
      <c r="J1" s="5"/>
      <c r="K1" s="5"/>
      <c r="L1" s="5"/>
      <c r="M1" s="6"/>
      <c r="N1" s="5"/>
      <c r="O1" s="5"/>
      <c r="P1" s="7"/>
      <c r="Q1" s="7"/>
    </row>
    <row r="2" spans="1:18" s="8" customFormat="1" x14ac:dyDescent="0.25">
      <c r="A2" s="9"/>
      <c r="B2" s="10">
        <f>B1/1000</f>
        <v>60.007111999999999</v>
      </c>
      <c r="C2" s="11" t="s">
        <v>2</v>
      </c>
      <c r="D2" s="12"/>
      <c r="E2" s="7"/>
      <c r="F2" s="7"/>
      <c r="G2" s="13"/>
      <c r="H2" s="7"/>
      <c r="I2" s="7"/>
      <c r="J2" s="7"/>
      <c r="K2" s="7"/>
      <c r="L2" s="7"/>
      <c r="M2" s="13"/>
      <c r="N2" s="7"/>
      <c r="O2" s="7"/>
      <c r="P2" s="14"/>
      <c r="R2" s="15"/>
    </row>
    <row r="3" spans="1:18" s="8" customFormat="1" x14ac:dyDescent="0.25">
      <c r="A3" s="9"/>
      <c r="B3" s="16">
        <v>1</v>
      </c>
      <c r="C3" s="11" t="s">
        <v>3</v>
      </c>
      <c r="D3" s="12"/>
      <c r="E3" s="7"/>
      <c r="F3" s="7"/>
      <c r="G3" s="13"/>
      <c r="H3" s="7"/>
      <c r="I3" s="7"/>
      <c r="J3" s="7"/>
      <c r="K3" s="7"/>
      <c r="L3" s="7"/>
      <c r="M3" s="13"/>
      <c r="N3" s="7"/>
      <c r="O3" s="7"/>
      <c r="P3" s="14"/>
      <c r="R3" s="15"/>
    </row>
    <row r="4" spans="1:18" s="8" customFormat="1" ht="39" customHeight="1" x14ac:dyDescent="0.25">
      <c r="A4" s="17"/>
      <c r="B4" s="18" t="s">
        <v>4</v>
      </c>
      <c r="C4" s="18"/>
      <c r="D4" s="18" t="s">
        <v>5</v>
      </c>
      <c r="E4" s="18" t="s">
        <v>6</v>
      </c>
      <c r="F4" s="18" t="s">
        <v>7</v>
      </c>
      <c r="G4" s="19"/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1"/>
      <c r="N4" s="18" t="s">
        <v>13</v>
      </c>
      <c r="O4" s="18" t="s">
        <v>14</v>
      </c>
      <c r="P4" s="14"/>
      <c r="R4" s="15"/>
    </row>
    <row r="5" spans="1:18" s="8" customFormat="1" x14ac:dyDescent="0.25">
      <c r="A5" s="22"/>
      <c r="B5" s="7"/>
      <c r="C5" s="23"/>
      <c r="D5" s="7"/>
      <c r="E5" s="7"/>
      <c r="F5" s="7"/>
      <c r="G5" s="13"/>
      <c r="H5" s="7"/>
      <c r="I5" s="7"/>
      <c r="J5" s="7"/>
      <c r="K5" s="7"/>
      <c r="L5" s="7"/>
      <c r="M5" s="13"/>
      <c r="N5" s="7"/>
      <c r="O5" s="7"/>
      <c r="P5" s="14"/>
      <c r="R5" s="15"/>
    </row>
    <row r="6" spans="1:18" s="8" customFormat="1" ht="30" x14ac:dyDescent="0.25">
      <c r="A6" s="24"/>
      <c r="B6" s="25">
        <v>2450</v>
      </c>
      <c r="C6" s="26"/>
      <c r="D6" s="25">
        <f>B6-(B6*C6)</f>
        <v>2450</v>
      </c>
      <c r="E6" s="25">
        <f>B1*B6</f>
        <v>147017424.40000001</v>
      </c>
      <c r="F6" s="25"/>
      <c r="G6" s="13"/>
      <c r="H6" s="27">
        <v>0</v>
      </c>
      <c r="I6" s="27">
        <f>(E6*2.55%)</f>
        <v>3748944.3221999998</v>
      </c>
      <c r="J6" s="27">
        <f>40000*B2</f>
        <v>2400284.48</v>
      </c>
      <c r="K6" s="27">
        <f>E6*2%</f>
        <v>2940348.4880000004</v>
      </c>
      <c r="L6" s="27">
        <v>0</v>
      </c>
      <c r="M6" s="13"/>
      <c r="N6" s="28">
        <f>SUM(E6:L6)</f>
        <v>156107001.6902</v>
      </c>
      <c r="O6" s="28">
        <f>E6</f>
        <v>147017424.40000001</v>
      </c>
      <c r="P6" s="14"/>
      <c r="Q6" s="29" t="s">
        <v>15</v>
      </c>
      <c r="R6" s="15"/>
    </row>
    <row r="7" spans="1:18" s="8" customFormat="1" x14ac:dyDescent="0.25">
      <c r="A7" s="22"/>
      <c r="B7" s="7"/>
      <c r="C7" s="23"/>
      <c r="D7" s="7"/>
      <c r="E7" s="7"/>
      <c r="F7" s="7"/>
      <c r="G7" s="13"/>
      <c r="H7" s="7"/>
      <c r="I7" s="7"/>
      <c r="J7" s="7"/>
      <c r="K7" s="7"/>
      <c r="L7" s="7"/>
      <c r="M7" s="13"/>
      <c r="N7" s="18"/>
      <c r="O7" s="18"/>
      <c r="P7" s="14"/>
      <c r="Q7" s="29"/>
      <c r="R7" s="15"/>
    </row>
    <row r="8" spans="1:18" s="8" customFormat="1" x14ac:dyDescent="0.25">
      <c r="A8" s="14"/>
      <c r="B8" s="14"/>
      <c r="C8" s="14"/>
      <c r="D8" s="14"/>
      <c r="E8" s="14"/>
      <c r="F8" s="14"/>
      <c r="G8" s="13"/>
      <c r="H8" s="14"/>
      <c r="I8" s="14"/>
      <c r="J8" s="14"/>
      <c r="K8" s="14"/>
      <c r="L8" s="14"/>
      <c r="M8" s="13"/>
      <c r="N8" s="14"/>
      <c r="O8" s="14"/>
      <c r="P8" s="14"/>
      <c r="Q8" s="29"/>
      <c r="R8" s="15"/>
    </row>
    <row r="9" spans="1:18" s="8" customFormat="1" ht="30" x14ac:dyDescent="0.25">
      <c r="A9" s="24"/>
      <c r="B9" s="25">
        <f>B6</f>
        <v>2450</v>
      </c>
      <c r="C9" s="26"/>
      <c r="D9" s="25">
        <f>D6</f>
        <v>2450</v>
      </c>
      <c r="E9" s="25">
        <f>B1*D9</f>
        <v>147017424.40000001</v>
      </c>
      <c r="F9" s="32">
        <f>E9*5%</f>
        <v>7350871.2200000007</v>
      </c>
      <c r="G9" s="13"/>
      <c r="H9" s="27"/>
      <c r="I9" s="27">
        <f>E9*2.55%</f>
        <v>3748944.3221999998</v>
      </c>
      <c r="J9" s="27">
        <f>40000*B2</f>
        <v>2400284.48</v>
      </c>
      <c r="K9" s="27">
        <f>E9*2%</f>
        <v>2940348.4880000004</v>
      </c>
      <c r="L9" s="27">
        <f>(I9+J9+K9)*5%</f>
        <v>454478.86451000004</v>
      </c>
      <c r="M9" s="13"/>
      <c r="N9" s="28">
        <f>SUM(E9:L9)</f>
        <v>163912351.77471</v>
      </c>
      <c r="O9" s="28">
        <f>E9</f>
        <v>147017424.40000001</v>
      </c>
      <c r="P9" s="14"/>
      <c r="Q9" s="29" t="s">
        <v>16</v>
      </c>
      <c r="R9" s="15"/>
    </row>
    <row r="10" spans="1:18" s="8" customFormat="1" ht="15.75" thickBot="1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1"/>
      <c r="R10" s="15"/>
    </row>
    <row r="12" spans="1:18" x14ac:dyDescent="0.25">
      <c r="E12" s="33">
        <f>0.3*E9</f>
        <v>44105227.32</v>
      </c>
      <c r="N12" s="33">
        <f>O9/305</f>
        <v>482024.34229508199</v>
      </c>
      <c r="O12" s="33">
        <f>O9*0.3</f>
        <v>44105227.32</v>
      </c>
    </row>
    <row r="13" spans="1:18" x14ac:dyDescent="0.25">
      <c r="E13" s="33">
        <f>E12/305</f>
        <v>144607.30268852459</v>
      </c>
    </row>
    <row r="14" spans="1:18" x14ac:dyDescent="0.25">
      <c r="O14" s="33">
        <f>O9/305</f>
        <v>482024.34229508199</v>
      </c>
    </row>
    <row r="15" spans="1:18" x14ac:dyDescent="0.25">
      <c r="E15">
        <v>122597</v>
      </c>
      <c r="K15" s="34">
        <v>44100000</v>
      </c>
      <c r="O15" s="33">
        <f>O12/305</f>
        <v>144607.30268852459</v>
      </c>
    </row>
    <row r="16" spans="1:18" x14ac:dyDescent="0.25">
      <c r="E16" s="34">
        <f>E15*305</f>
        <v>37392085</v>
      </c>
    </row>
    <row r="17" spans="15:15" x14ac:dyDescent="0.25">
      <c r="O17" s="34">
        <f>122597*305</f>
        <v>37392085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Ojigbo, Onome SNEPCO-REE/N/PP</dc:creator>
  <cp:lastModifiedBy>Nwanze, Chukwudi E SPDC-REE/N/PP</cp:lastModifiedBy>
  <dcterms:created xsi:type="dcterms:W3CDTF">2019-07-11T16:16:34Z</dcterms:created>
  <dcterms:modified xsi:type="dcterms:W3CDTF">2019-09-05T11:25:45Z</dcterms:modified>
</cp:coreProperties>
</file>