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2995" windowHeight="12330"/>
  </bookViews>
  <sheets>
    <sheet name="Sheet1" sheetId="1" r:id="rId1"/>
    <sheet name="Sheet2" sheetId="2" r:id="rId2"/>
    <sheet name="Sheet3" sheetId="3" r:id="rId3"/>
    <sheet name="LandPareto" sheetId="11" r:id="rId4"/>
    <sheet name="SwampPareto" sheetId="13" r:id="rId5"/>
    <sheet name="SectReplPareto" sheetId="15" r:id="rId6"/>
    <sheet name="HistData" sheetId="18" state="hidden" r:id="rId7"/>
    <sheet name="Sheet4" sheetId="4" r:id="rId8"/>
    <sheet name="Sheet14" sheetId="23" r:id="rId9"/>
  </sheets>
  <definedNames>
    <definedName name="Data1" localSheetId="7">OFFSET(Sheet4!$A$3,0,0,COUNTA(Sheet4!$A:$A)-1)</definedName>
    <definedName name="Data1">#REF!</definedName>
    <definedName name="Data10" localSheetId="7">OFFSET(Sheet4!$J$3,0,0,COUNTA(Sheet4!$J:$J)-1)</definedName>
    <definedName name="Data11" localSheetId="7">OFFSET(Sheet4!$K$3,0,0,COUNTA(Sheet4!$K:$K)-1)</definedName>
    <definedName name="Data12" localSheetId="7">OFFSET(Sheet4!$L$3,0,0,COUNTA(Sheet4!$L:$L)-1)</definedName>
    <definedName name="Data13" localSheetId="7">OFFSET(Sheet4!$M$3,0,0,COUNTA(Sheet4!$M:$M)-1)</definedName>
    <definedName name="Data14" localSheetId="7">OFFSET(Sheet4!$N$3,0,0,COUNTA(Sheet4!$N:$N)-1)</definedName>
    <definedName name="Data15" localSheetId="7">OFFSET(Sheet4!$O$3,0,0,COUNTA(Sheet4!$O:$O)-1)</definedName>
    <definedName name="Data16" localSheetId="7">OFFSET(Sheet4!$P$3,0,0,COUNTA(Sheet4!$P:$P)-1)</definedName>
    <definedName name="Data17" localSheetId="7">OFFSET(Sheet4!$Q$3,0,0,COUNTA(Sheet4!$Q:$Q)-1)</definedName>
    <definedName name="Data18" localSheetId="7">OFFSET(Sheet4!$R$3,0,0,COUNTA(Sheet4!$R:$R)-1)</definedName>
    <definedName name="Data19" localSheetId="7">OFFSET(Sheet4!$S$3,0,0,COUNTA(Sheet4!$S:$S)-1)</definedName>
    <definedName name="Data2" localSheetId="7">OFFSET(Sheet4!$B$3,0,0,COUNTA(Sheet4!$B:$B)-1)</definedName>
    <definedName name="Data2">#REF!</definedName>
    <definedName name="Data20" localSheetId="7">OFFSET(Sheet4!$T$3,0,0,COUNTA(Sheet4!$T:$T)-1)</definedName>
    <definedName name="Data21" localSheetId="7">OFFSET(Sheet4!$U$3,0,0,COUNTA(Sheet4!$U:$U)-1)</definedName>
    <definedName name="Data22" localSheetId="7">OFFSET(Sheet4!$V$3,0,0,COUNTA(Sheet4!$V:$V)-1)</definedName>
    <definedName name="Data23" localSheetId="7">OFFSET(Sheet4!$W$3,0,0,COUNTA(Sheet4!$W:$W)-1)</definedName>
    <definedName name="Data24" localSheetId="7">OFFSET(Sheet4!$X$3,0,0,COUNTA(Sheet4!$X:$X)-1)</definedName>
    <definedName name="Data25" localSheetId="7">OFFSET(Sheet4!$Y$3,0,0,COUNTA(Sheet4!$Y:$Y)-1)</definedName>
    <definedName name="Data26" localSheetId="7">OFFSET(Sheet4!$Z$3,0,0,COUNTA(Sheet4!$Z:$Z)-1)</definedName>
    <definedName name="Data27" localSheetId="7">OFFSET(Sheet4!$AA$3,0,0,COUNTA(Sheet4!$AA:$AA)-1)</definedName>
    <definedName name="Data28" localSheetId="7">OFFSET(Sheet4!$AB$3,0,0,COUNTA(Sheet4!$AB:$AB)-1)</definedName>
    <definedName name="Data29" localSheetId="7">OFFSET(Sheet4!$AC$3,0,0,COUNTA(Sheet4!$AC:$AC)-1)</definedName>
    <definedName name="Data3" localSheetId="7">OFFSET(Sheet4!$C$3,0,0,COUNTA(Sheet4!$C:$C)-1)</definedName>
    <definedName name="Data3">#REF!</definedName>
    <definedName name="Data30" localSheetId="7">OFFSET(Sheet4!$AD$3,0,0,COUNTA(Sheet4!$AD:$AD)-1)</definedName>
    <definedName name="Data31" localSheetId="7">OFFSET(Sheet4!$AE$3,0,0,COUNTA(Sheet4!$AE:$AE)-1)</definedName>
    <definedName name="Data32" localSheetId="7">OFFSET(Sheet4!$AF$3,0,0,COUNTA(Sheet4!$AF:$AF)-1)</definedName>
    <definedName name="Data33" localSheetId="7">OFFSET(Sheet4!$AG$3,0,0,COUNTA(Sheet4!$AG:$AG)-1)</definedName>
    <definedName name="Data34" localSheetId="7">OFFSET(Sheet4!$AH$3,0,0,COUNTA(Sheet4!$AH:$AH)-1)</definedName>
    <definedName name="Data35" localSheetId="7">OFFSET(Sheet4!$AI$3,0,0,COUNTA(Sheet4!$AI:$AI)-1)</definedName>
    <definedName name="Data36" localSheetId="7">OFFSET(Sheet4!$AJ$3,0,0,COUNTA(Sheet4!$AJ:$AJ)-1)</definedName>
    <definedName name="Data37" localSheetId="7">OFFSET(Sheet4!$AK$3,0,0,COUNTA(Sheet4!$AK:$AK)-1)</definedName>
    <definedName name="Data38" localSheetId="7">OFFSET(Sheet4!$AL$3,0,0,COUNTA(Sheet4!$AL:$AL)-1)</definedName>
    <definedName name="Data39" localSheetId="7">OFFSET(Sheet4!$AM$3,0,0,COUNTA(Sheet4!$AM:$AM)-1)</definedName>
    <definedName name="Data4" localSheetId="7">OFFSET(Sheet4!$D$3,0,0,COUNTA(Sheet4!$D:$D)-1)</definedName>
    <definedName name="Data40" localSheetId="7">OFFSET(Sheet4!$AN$3,0,0,COUNTA(Sheet4!$AN:$AN)-1)</definedName>
    <definedName name="Data41" localSheetId="7">OFFSET(Sheet4!$AO$3,0,0,COUNTA(Sheet4!$AO:$AO)-1)</definedName>
    <definedName name="Data42" localSheetId="7">OFFSET(Sheet4!$AP$3,0,0,COUNTA(Sheet4!$AP:$AP)-1)</definedName>
    <definedName name="Data43" localSheetId="7">OFFSET(Sheet4!$AQ$3,0,0,COUNTA(Sheet4!$AQ:$AQ)-1)</definedName>
    <definedName name="Data44" localSheetId="7">OFFSET(Sheet4!$AR$3,0,0,COUNTA(Sheet4!$AR:$AR)-1)</definedName>
    <definedName name="Data45" localSheetId="7">OFFSET(Sheet4!$AS$3,0,0,COUNTA(Sheet4!$AS:$AS)-1)</definedName>
    <definedName name="Data46" localSheetId="7">OFFSET(Sheet4!$AT$3,0,0,COUNTA(Sheet4!$AT:$AT)-1)</definedName>
    <definedName name="Data47" localSheetId="7">OFFSET(Sheet4!$AU$3,0,0,COUNTA(Sheet4!$AU:$AU)-1)</definedName>
    <definedName name="Data48" localSheetId="7">OFFSET(Sheet4!$AV$3,0,0,COUNTA(Sheet4!$AV:$AV)-1)</definedName>
    <definedName name="Data49" localSheetId="7">OFFSET(Sheet4!$AW$3,0,0,COUNTA(Sheet4!$AW:$AW)-1)</definedName>
    <definedName name="Data5" localSheetId="7">OFFSET(Sheet4!$E$3,0,0,COUNTA(Sheet4!$E:$E)-1)</definedName>
    <definedName name="Data50" localSheetId="7">OFFSET(Sheet4!$AX$3,0,0,COUNTA(Sheet4!$AX:$AX)-1)</definedName>
    <definedName name="Data6" localSheetId="7">OFFSET(Sheet4!$F$3,0,0,COUNTA(Sheet4!$F:$F)-1)</definedName>
    <definedName name="Data7" localSheetId="7">OFFSET(Sheet4!$G$3,0,0,COUNTA(Sheet4!$G:$G)-1)</definedName>
    <definedName name="Data8" localSheetId="7">OFFSET(Sheet4!$H$3,0,0,COUNTA(Sheet4!$H:$H)-1)</definedName>
    <definedName name="Data9" localSheetId="7">OFFSET(Sheet4!$I$3,0,0,COUNTA(Sheet4!$I:$I)-1)</definedName>
    <definedName name="HistBin" localSheetId="6">OFFSET(HistData!$F$2,0,0,HistData!$E$4)</definedName>
    <definedName name="HistData1" localSheetId="6">HistData!$A$2:$A$7</definedName>
    <definedName name="HistData2" localSheetId="6">HistData!$B$2:$B$7</definedName>
    <definedName name="HistData3" localSheetId="6">HistData!$C$2:$C$7</definedName>
    <definedName name="HistFreq1" localSheetId="6">OFFSET(HistData!$G$2,0,0,HistData!$E$4)</definedName>
    <definedName name="HistFreq2" localSheetId="6">OFFSET(HistData!$H$2,0,0,HistData!$E$4)</definedName>
    <definedName name="HistFreq3" localSheetId="6">OFFSET(HistData!$I$2,0,0,HistData!$E$4)</definedName>
    <definedName name="Mean1">#REF!</definedName>
    <definedName name="Mean2">#REF!</definedName>
    <definedName name="Mean3">#REF!</definedName>
    <definedName name="ParetoCategories" localSheetId="3">LandPareto!$A$2:$A$7</definedName>
    <definedName name="ParetoCategories" localSheetId="5">SectReplPareto!$A$2:$A$7</definedName>
    <definedName name="ParetoCategories" localSheetId="4">SwampPareto!$A$2:$A$7</definedName>
    <definedName name="ParetoCumPOT" localSheetId="3">LandPareto!$D$2:$D$7</definedName>
    <definedName name="ParetoCumPOT" localSheetId="5">SectReplPareto!$D$2:$D$7</definedName>
    <definedName name="ParetoCumPOT" localSheetId="4">SwampPareto!$D$2:$D$7</definedName>
    <definedName name="ParetoData" localSheetId="3">LandPareto!$B$2:$B$7</definedName>
    <definedName name="ParetoData" localSheetId="5">SectReplPareto!$B$2:$B$7</definedName>
    <definedName name="ParetoData" localSheetId="4">SwampPareto!$B$2:$B$7</definedName>
    <definedName name="ParetoPOT" localSheetId="3">LandPareto!$C$2:$C$7</definedName>
    <definedName name="ParetoPOT" localSheetId="5">SectReplPareto!$C$2:$C$7</definedName>
    <definedName name="ParetoPOT" localSheetId="4">SwampPareto!$C$2:$C$7</definedName>
    <definedName name="PlotHistBin" localSheetId="6">OFFSET(HistData!$F$2,0,HistData!$D$1,HistData!$E$4)</definedName>
    <definedName name="xData1">#REF!</definedName>
    <definedName name="xData2">#REF!</definedName>
    <definedName name="xData3">#REF!</definedName>
    <definedName name="xMean1">#REF!</definedName>
    <definedName name="xMean2">#REF!</definedName>
    <definedName name="xMean3">#REF!</definedName>
  </definedNames>
  <calcPr calcId="125725"/>
</workbook>
</file>

<file path=xl/calcChain.xml><?xml version="1.0" encoding="utf-8"?>
<calcChain xmlns="http://schemas.openxmlformats.org/spreadsheetml/2006/main">
  <c r="C62" i="3"/>
  <c r="E59"/>
  <c r="E58"/>
  <c r="E56"/>
  <c r="E54"/>
  <c r="E53"/>
  <c r="E52"/>
  <c r="E51"/>
  <c r="E50"/>
  <c r="E49"/>
  <c r="E48"/>
  <c r="E46"/>
  <c r="E45"/>
  <c r="E43"/>
  <c r="E41"/>
  <c r="E39"/>
  <c r="E37"/>
  <c r="E35"/>
  <c r="E33"/>
  <c r="E32"/>
  <c r="E28"/>
  <c r="E27"/>
  <c r="E26"/>
  <c r="E20"/>
  <c r="E18"/>
  <c r="D59"/>
  <c r="D58"/>
  <c r="D56"/>
  <c r="D54"/>
  <c r="D53"/>
  <c r="D52"/>
  <c r="D51"/>
  <c r="D50"/>
  <c r="D49"/>
  <c r="D48"/>
  <c r="D46"/>
  <c r="D45"/>
  <c r="D44"/>
  <c r="D43"/>
  <c r="D41"/>
  <c r="D39"/>
  <c r="D37"/>
  <c r="D35"/>
  <c r="D33"/>
  <c r="D32"/>
  <c r="D28"/>
  <c r="D27"/>
  <c r="D26"/>
  <c r="D21"/>
  <c r="D20"/>
  <c r="D19"/>
  <c r="D18"/>
  <c r="D12"/>
  <c r="C59"/>
  <c r="C58"/>
  <c r="C56"/>
  <c r="C54"/>
  <c r="C53"/>
  <c r="C52"/>
  <c r="C51"/>
  <c r="C50"/>
  <c r="C49"/>
  <c r="C48"/>
  <c r="C46"/>
  <c r="C45"/>
  <c r="C43"/>
  <c r="C41"/>
  <c r="C39"/>
  <c r="C37"/>
  <c r="C35"/>
  <c r="C33"/>
  <c r="C32"/>
  <c r="C28"/>
  <c r="C27"/>
  <c r="C21"/>
  <c r="C20"/>
  <c r="C26"/>
  <c r="C15"/>
  <c r="C12"/>
  <c r="C9"/>
  <c r="D9"/>
  <c r="E9"/>
  <c r="G3" i="23"/>
  <c r="G4"/>
  <c r="G5"/>
  <c r="G6"/>
  <c r="G7"/>
  <c r="G8"/>
  <c r="F9"/>
  <c r="F2"/>
  <c r="E3"/>
  <c r="E4"/>
  <c r="E5"/>
  <c r="E6"/>
  <c r="E7"/>
  <c r="E8"/>
  <c r="D1" i="18"/>
  <c r="E5"/>
  <c r="F2" s="1"/>
  <c r="J2"/>
  <c r="E3"/>
  <c r="E2"/>
  <c r="F3" l="1"/>
  <c r="K2"/>
  <c r="D5" i="3"/>
  <c r="E62"/>
  <c r="E61"/>
  <c r="E60"/>
  <c r="E55"/>
  <c r="E44"/>
  <c r="E42"/>
  <c r="E40"/>
  <c r="E38"/>
  <c r="E36"/>
  <c r="E31"/>
  <c r="E30"/>
  <c r="E25"/>
  <c r="E24"/>
  <c r="E23"/>
  <c r="E22"/>
  <c r="E21"/>
  <c r="E19"/>
  <c r="E14"/>
  <c r="E13"/>
  <c r="E12"/>
  <c r="E11"/>
  <c r="E10"/>
  <c r="E8"/>
  <c r="E7"/>
  <c r="E6"/>
  <c r="E5"/>
  <c r="D55"/>
  <c r="D42"/>
  <c r="D40"/>
  <c r="D38"/>
  <c r="D36"/>
  <c r="D31"/>
  <c r="D30"/>
  <c r="D25"/>
  <c r="D24"/>
  <c r="D23"/>
  <c r="D22"/>
  <c r="D14"/>
  <c r="D13"/>
  <c r="D11"/>
  <c r="D10"/>
  <c r="D8"/>
  <c r="D7"/>
  <c r="D6"/>
  <c r="C61"/>
  <c r="C60"/>
  <c r="C55"/>
  <c r="C44"/>
  <c r="C42"/>
  <c r="C40"/>
  <c r="C38"/>
  <c r="C36"/>
  <c r="C31"/>
  <c r="C30"/>
  <c r="C25"/>
  <c r="C24"/>
  <c r="C23"/>
  <c r="C22"/>
  <c r="C19"/>
  <c r="C18"/>
  <c r="C14"/>
  <c r="C13"/>
  <c r="C11"/>
  <c r="C7"/>
  <c r="C6"/>
  <c r="C5"/>
  <c r="O61" i="1"/>
  <c r="K61"/>
  <c r="J61"/>
  <c r="I61"/>
  <c r="E61"/>
  <c r="G61" s="1"/>
  <c r="M58"/>
  <c r="M62" s="1"/>
  <c r="J93" s="1"/>
  <c r="K93" s="1"/>
  <c r="L93" s="1"/>
  <c r="K58"/>
  <c r="K62" s="1"/>
  <c r="J58"/>
  <c r="I58"/>
  <c r="E58"/>
  <c r="G58" s="1"/>
  <c r="O57"/>
  <c r="N57"/>
  <c r="K57"/>
  <c r="J57"/>
  <c r="I57"/>
  <c r="I62" s="1"/>
  <c r="G93" s="1"/>
  <c r="H93" s="1"/>
  <c r="I93" s="1"/>
  <c r="E57"/>
  <c r="F57" s="1"/>
  <c r="O55"/>
  <c r="N55"/>
  <c r="K55"/>
  <c r="J55"/>
  <c r="I55"/>
  <c r="E55"/>
  <c r="G55" s="1"/>
  <c r="N53"/>
  <c r="M53"/>
  <c r="I53"/>
  <c r="J53" s="1"/>
  <c r="G53"/>
  <c r="F53"/>
  <c r="E53"/>
  <c r="M52"/>
  <c r="N52" s="1"/>
  <c r="I52"/>
  <c r="J52" s="1"/>
  <c r="F52"/>
  <c r="E52"/>
  <c r="G52" s="1"/>
  <c r="M51"/>
  <c r="O51" s="1"/>
  <c r="I51"/>
  <c r="J51" s="1"/>
  <c r="E51"/>
  <c r="F51" s="1"/>
  <c r="O50"/>
  <c r="N50"/>
  <c r="M50"/>
  <c r="K50"/>
  <c r="J50"/>
  <c r="I50"/>
  <c r="E50"/>
  <c r="G50" s="1"/>
  <c r="N49"/>
  <c r="M49"/>
  <c r="O49" s="1"/>
  <c r="I49"/>
  <c r="J49" s="1"/>
  <c r="G49"/>
  <c r="F49"/>
  <c r="M48"/>
  <c r="N48" s="1"/>
  <c r="J48"/>
  <c r="I48"/>
  <c r="K48" s="1"/>
  <c r="E48"/>
  <c r="F48" s="1"/>
  <c r="M47"/>
  <c r="N47" s="1"/>
  <c r="K47"/>
  <c r="I47"/>
  <c r="J47" s="1"/>
  <c r="E47"/>
  <c r="F47" s="1"/>
  <c r="M45"/>
  <c r="N45" s="1"/>
  <c r="I45"/>
  <c r="J45" s="1"/>
  <c r="G45"/>
  <c r="F45"/>
  <c r="E45"/>
  <c r="O44"/>
  <c r="N44"/>
  <c r="M44"/>
  <c r="I44"/>
  <c r="K44" s="1"/>
  <c r="E44"/>
  <c r="F44" s="1"/>
  <c r="G44" s="1"/>
  <c r="O43"/>
  <c r="N43"/>
  <c r="K43"/>
  <c r="J43"/>
  <c r="G43"/>
  <c r="F43"/>
  <c r="O42"/>
  <c r="N42"/>
  <c r="M42"/>
  <c r="I42"/>
  <c r="J42" s="1"/>
  <c r="F42"/>
  <c r="E42"/>
  <c r="G42" s="1"/>
  <c r="O40"/>
  <c r="N40"/>
  <c r="M40"/>
  <c r="I40"/>
  <c r="K40" s="1"/>
  <c r="E40"/>
  <c r="F40" s="1"/>
  <c r="N38"/>
  <c r="M38"/>
  <c r="O38" s="1"/>
  <c r="I38"/>
  <c r="J38" s="1"/>
  <c r="G38"/>
  <c r="E38"/>
  <c r="F38" s="1"/>
  <c r="M36"/>
  <c r="N36" s="1"/>
  <c r="I36"/>
  <c r="J36" s="1"/>
  <c r="G36"/>
  <c r="F36"/>
  <c r="M34"/>
  <c r="M46" s="1"/>
  <c r="I34"/>
  <c r="J34" s="1"/>
  <c r="E34"/>
  <c r="F34" s="1"/>
  <c r="M32"/>
  <c r="N32" s="1"/>
  <c r="K32"/>
  <c r="I32"/>
  <c r="J32" s="1"/>
  <c r="G32"/>
  <c r="F32"/>
  <c r="E32"/>
  <c r="M31"/>
  <c r="M33" s="1"/>
  <c r="J31"/>
  <c r="I31"/>
  <c r="K31" s="1"/>
  <c r="E31"/>
  <c r="F31" s="1"/>
  <c r="O30"/>
  <c r="N30"/>
  <c r="K30"/>
  <c r="J30"/>
  <c r="G30"/>
  <c r="F30"/>
  <c r="O29"/>
  <c r="N29"/>
  <c r="K29"/>
  <c r="J29"/>
  <c r="G29"/>
  <c r="F29"/>
  <c r="M27"/>
  <c r="N27" s="1"/>
  <c r="I27"/>
  <c r="J27" s="1"/>
  <c r="G27"/>
  <c r="E27"/>
  <c r="F27" s="1"/>
  <c r="O26"/>
  <c r="N26"/>
  <c r="M26"/>
  <c r="I26"/>
  <c r="K26" s="1"/>
  <c r="E26"/>
  <c r="F26" s="1"/>
  <c r="M25"/>
  <c r="N25" s="1"/>
  <c r="I25"/>
  <c r="J25" s="1"/>
  <c r="E25"/>
  <c r="F25" s="1"/>
  <c r="O24"/>
  <c r="N24"/>
  <c r="K24"/>
  <c r="J24"/>
  <c r="G24"/>
  <c r="F24"/>
  <c r="O22"/>
  <c r="N22"/>
  <c r="K22"/>
  <c r="J22"/>
  <c r="G22"/>
  <c r="F22"/>
  <c r="O20"/>
  <c r="K20"/>
  <c r="J20"/>
  <c r="G20"/>
  <c r="F20"/>
  <c r="O19"/>
  <c r="N19"/>
  <c r="K19"/>
  <c r="J19"/>
  <c r="G19"/>
  <c r="F19"/>
  <c r="O18"/>
  <c r="N18"/>
  <c r="K18"/>
  <c r="J18"/>
  <c r="G18"/>
  <c r="F18"/>
  <c r="O17"/>
  <c r="N17"/>
  <c r="I17"/>
  <c r="J17" s="1"/>
  <c r="G17"/>
  <c r="F17"/>
  <c r="O14"/>
  <c r="N14"/>
  <c r="K14"/>
  <c r="J14"/>
  <c r="E14"/>
  <c r="G14" s="1"/>
  <c r="O13"/>
  <c r="N13"/>
  <c r="K13"/>
  <c r="J13"/>
  <c r="G13"/>
  <c r="F13"/>
  <c r="O12"/>
  <c r="N12"/>
  <c r="K12"/>
  <c r="J12"/>
  <c r="G12"/>
  <c r="F12"/>
  <c r="O11"/>
  <c r="N11"/>
  <c r="K11"/>
  <c r="J11"/>
  <c r="G11"/>
  <c r="F11"/>
  <c r="O10"/>
  <c r="N10"/>
  <c r="K10"/>
  <c r="J10"/>
  <c r="G10"/>
  <c r="F10"/>
  <c r="M8"/>
  <c r="M16" s="1"/>
  <c r="I8"/>
  <c r="J8" s="1"/>
  <c r="J16" s="1"/>
  <c r="E8"/>
  <c r="E16" s="1"/>
  <c r="G16" s="1"/>
  <c r="O6"/>
  <c r="N6"/>
  <c r="K6"/>
  <c r="J6"/>
  <c r="G6"/>
  <c r="F6"/>
  <c r="J3" i="18" l="1"/>
  <c r="K3"/>
  <c r="F4"/>
  <c r="F56" i="1"/>
  <c r="G8"/>
  <c r="F28"/>
  <c r="G25"/>
  <c r="K27"/>
  <c r="J33"/>
  <c r="O48"/>
  <c r="G51"/>
  <c r="K52"/>
  <c r="J62"/>
  <c r="O58"/>
  <c r="O62" s="1"/>
  <c r="F8"/>
  <c r="F16" s="1"/>
  <c r="N8"/>
  <c r="K25"/>
  <c r="J26"/>
  <c r="O31"/>
  <c r="G34"/>
  <c r="J40"/>
  <c r="K42"/>
  <c r="J44"/>
  <c r="J46" s="1"/>
  <c r="K45"/>
  <c r="G47"/>
  <c r="F50"/>
  <c r="N51"/>
  <c r="O52"/>
  <c r="F55"/>
  <c r="G57"/>
  <c r="G62" s="1"/>
  <c r="N62"/>
  <c r="N58"/>
  <c r="F14"/>
  <c r="J28"/>
  <c r="N31"/>
  <c r="N33" s="1"/>
  <c r="F46"/>
  <c r="O34"/>
  <c r="K36"/>
  <c r="N56"/>
  <c r="F58"/>
  <c r="F62" s="1"/>
  <c r="F61"/>
  <c r="J90"/>
  <c r="K90" s="1"/>
  <c r="L90" s="1"/>
  <c r="O33"/>
  <c r="J91"/>
  <c r="K91" s="1"/>
  <c r="L91" s="1"/>
  <c r="O46"/>
  <c r="N28"/>
  <c r="J56"/>
  <c r="O16"/>
  <c r="J88"/>
  <c r="K88" s="1"/>
  <c r="L88" s="1"/>
  <c r="K34"/>
  <c r="F33"/>
  <c r="N46"/>
  <c r="E28"/>
  <c r="E33"/>
  <c r="E46"/>
  <c r="D88"/>
  <c r="E88" s="1"/>
  <c r="F88" s="1"/>
  <c r="I16"/>
  <c r="I56"/>
  <c r="E62"/>
  <c r="D93" s="1"/>
  <c r="E93" s="1"/>
  <c r="F93" s="1"/>
  <c r="K17"/>
  <c r="O25"/>
  <c r="G26"/>
  <c r="O27"/>
  <c r="M28"/>
  <c r="G31"/>
  <c r="O32"/>
  <c r="O36"/>
  <c r="K38"/>
  <c r="G40"/>
  <c r="O45"/>
  <c r="O47"/>
  <c r="G48"/>
  <c r="K49"/>
  <c r="K51"/>
  <c r="K53"/>
  <c r="M56"/>
  <c r="E56"/>
  <c r="I28"/>
  <c r="I33"/>
  <c r="I46"/>
  <c r="J4" i="18" l="1"/>
  <c r="K4"/>
  <c r="F5"/>
  <c r="N16" i="1"/>
  <c r="O8"/>
  <c r="D92"/>
  <c r="E92" s="1"/>
  <c r="F92" s="1"/>
  <c r="G56"/>
  <c r="K46"/>
  <c r="G91"/>
  <c r="H91" s="1"/>
  <c r="I91" s="1"/>
  <c r="K16"/>
  <c r="G88"/>
  <c r="H88" s="1"/>
  <c r="I88" s="1"/>
  <c r="D89"/>
  <c r="E89" s="1"/>
  <c r="F89" s="1"/>
  <c r="G28"/>
  <c r="K56"/>
  <c r="G92"/>
  <c r="H92" s="1"/>
  <c r="I92" s="1"/>
  <c r="D90"/>
  <c r="E90" s="1"/>
  <c r="F90" s="1"/>
  <c r="G33"/>
  <c r="K28"/>
  <c r="G89"/>
  <c r="H89" s="1"/>
  <c r="I89" s="1"/>
  <c r="G46"/>
  <c r="D91"/>
  <c r="E91" s="1"/>
  <c r="F91" s="1"/>
  <c r="F94" s="1"/>
  <c r="G90"/>
  <c r="H90" s="1"/>
  <c r="I90" s="1"/>
  <c r="K33"/>
  <c r="O56"/>
  <c r="J92"/>
  <c r="K92" s="1"/>
  <c r="L92" s="1"/>
  <c r="J89"/>
  <c r="K89" s="1"/>
  <c r="L89" s="1"/>
  <c r="L94" s="1"/>
  <c r="O28"/>
  <c r="K5" i="18" l="1"/>
  <c r="F6"/>
  <c r="J5"/>
  <c r="I94" i="1"/>
  <c r="F7" i="18" l="1"/>
  <c r="J6"/>
  <c r="K6"/>
  <c r="J7" l="1"/>
  <c r="K7"/>
  <c r="F8"/>
  <c r="J8" l="1"/>
  <c r="K8"/>
  <c r="F9"/>
  <c r="K9" l="1"/>
  <c r="F10"/>
  <c r="J9"/>
  <c r="F11" l="1"/>
  <c r="J10"/>
  <c r="K10"/>
  <c r="H2" a="1"/>
  <c r="J11" l="1"/>
  <c r="K11"/>
  <c r="F12"/>
  <c r="G2" a="1"/>
  <c r="I2" a="1"/>
  <c r="H4"/>
  <c r="H21"/>
  <c r="H25"/>
  <c r="H29"/>
  <c r="H22"/>
  <c r="H6"/>
  <c r="H23"/>
  <c r="H7"/>
  <c r="H20"/>
  <c r="H26"/>
  <c r="H10"/>
  <c r="H27"/>
  <c r="H11"/>
  <c r="H24"/>
  <c r="H8"/>
  <c r="H17"/>
  <c r="H30"/>
  <c r="H14"/>
  <c r="H31"/>
  <c r="H15"/>
  <c r="H28"/>
  <c r="H12"/>
  <c r="H5"/>
  <c r="H9"/>
  <c r="H13"/>
  <c r="H18"/>
  <c r="H2"/>
  <c r="H19"/>
  <c r="H3"/>
  <c r="H16"/>
  <c r="I4" l="1"/>
  <c r="I22"/>
  <c r="I18"/>
  <c r="I19"/>
  <c r="I21"/>
  <c r="I28"/>
  <c r="I12"/>
  <c r="I27"/>
  <c r="I6"/>
  <c r="I23"/>
  <c r="I2"/>
  <c r="I25"/>
  <c r="I3"/>
  <c r="I26"/>
  <c r="I5"/>
  <c r="I16"/>
  <c r="I11"/>
  <c r="I29"/>
  <c r="I7"/>
  <c r="I30"/>
  <c r="I9"/>
  <c r="I31"/>
  <c r="I10"/>
  <c r="I20"/>
  <c r="I17"/>
  <c r="I13"/>
  <c r="I14"/>
  <c r="I15"/>
  <c r="I24"/>
  <c r="I8"/>
  <c r="J12"/>
  <c r="K12"/>
  <c r="F13"/>
  <c r="G4"/>
  <c r="G29"/>
  <c r="G13"/>
  <c r="G26"/>
  <c r="G10"/>
  <c r="G27"/>
  <c r="G11"/>
  <c r="G24"/>
  <c r="G8"/>
  <c r="G17"/>
  <c r="G30"/>
  <c r="G14"/>
  <c r="G31"/>
  <c r="G15"/>
  <c r="G28"/>
  <c r="G12"/>
  <c r="G21"/>
  <c r="G5"/>
  <c r="G18"/>
  <c r="G2"/>
  <c r="G19"/>
  <c r="G3"/>
  <c r="G16"/>
  <c r="G25"/>
  <c r="G9"/>
  <c r="G22"/>
  <c r="G6"/>
  <c r="G23"/>
  <c r="G7"/>
  <c r="G20"/>
  <c r="K13" l="1"/>
  <c r="F14"/>
  <c r="J13"/>
  <c r="F15" l="1"/>
  <c r="J14"/>
  <c r="K14"/>
  <c r="J15" l="1"/>
  <c r="K15"/>
  <c r="F16"/>
  <c r="J16" l="1"/>
  <c r="K16"/>
  <c r="F17"/>
  <c r="K17" l="1"/>
  <c r="F18"/>
  <c r="J17"/>
  <c r="F19" l="1"/>
  <c r="J18"/>
  <c r="K18"/>
  <c r="J19" l="1"/>
  <c r="K19"/>
  <c r="F20"/>
  <c r="J20" l="1"/>
  <c r="K20"/>
  <c r="F21"/>
  <c r="K21" l="1"/>
  <c r="F22"/>
  <c r="J21"/>
  <c r="F23" l="1"/>
  <c r="J22"/>
  <c r="K22"/>
  <c r="J23" l="1"/>
  <c r="K23"/>
  <c r="F24"/>
  <c r="J24" l="1"/>
  <c r="K24"/>
  <c r="F25"/>
  <c r="K25" l="1"/>
  <c r="F26"/>
  <c r="J25"/>
  <c r="F27" l="1"/>
  <c r="J26"/>
  <c r="K26"/>
  <c r="J27" l="1"/>
  <c r="K27"/>
  <c r="F28"/>
  <c r="J28" l="1"/>
  <c r="K28"/>
  <c r="F29"/>
  <c r="K29" l="1"/>
  <c r="F30"/>
  <c r="J29"/>
  <c r="F31" l="1"/>
  <c r="J30"/>
  <c r="K30"/>
  <c r="J31" l="1"/>
  <c r="K31"/>
</calcChain>
</file>

<file path=xl/sharedStrings.xml><?xml version="1.0" encoding="utf-8"?>
<sst xmlns="http://schemas.openxmlformats.org/spreadsheetml/2006/main" count="516" uniqueCount="139">
  <si>
    <t>Land Clamping</t>
  </si>
  <si>
    <t>Swamp Clamping</t>
  </si>
  <si>
    <t>Sectional Replacement (Swamp)</t>
  </si>
  <si>
    <t>Activity</t>
  </si>
  <si>
    <t>Department/Function</t>
  </si>
  <si>
    <t>Original Entry</t>
  </si>
  <si>
    <t>Minutes</t>
  </si>
  <si>
    <t>Hours</t>
  </si>
  <si>
    <t>Workdays (8hrs)</t>
  </si>
  <si>
    <t>Comments</t>
  </si>
  <si>
    <t xml:space="preserve">Notification/Confirmation </t>
  </si>
  <si>
    <t>Observe leak and report</t>
  </si>
  <si>
    <t>Leak Notifier</t>
  </si>
  <si>
    <t xml:space="preserve"> </t>
  </si>
  <si>
    <t xml:space="preserve">Conduct overfly or ground visit </t>
  </si>
  <si>
    <t>ROW</t>
  </si>
  <si>
    <t>Notify asset to shut in</t>
  </si>
  <si>
    <t>MTC</t>
  </si>
  <si>
    <t>10 mins</t>
  </si>
  <si>
    <t>Fountain Report</t>
  </si>
  <si>
    <t>Shut in identified stations</t>
  </si>
  <si>
    <t>PMC</t>
  </si>
  <si>
    <t>8hrs</t>
  </si>
  <si>
    <t>5hrs</t>
  </si>
  <si>
    <t>Pre-JIV/Repair Meeting (Security, HSE, Geomatics and others)</t>
  </si>
  <si>
    <t xml:space="preserve">30 mins </t>
  </si>
  <si>
    <t>30 mins</t>
  </si>
  <si>
    <t xml:space="preserve">Raise notification to all Regulators and advice JIV date </t>
  </si>
  <si>
    <t xml:space="preserve">HSE </t>
  </si>
  <si>
    <t>60 mins</t>
  </si>
  <si>
    <t>60-120 mins</t>
  </si>
  <si>
    <t xml:space="preserve">Notify CRO to process FTO </t>
  </si>
  <si>
    <t>SAP Notification</t>
  </si>
  <si>
    <t>Prepare work packs (PO, Isolation work packs etc, premob.), work method and JHA  &amp; Obtain PTW from HSE</t>
  </si>
  <si>
    <r>
      <t>7</t>
    </r>
    <r>
      <rPr>
        <vertAlign val="superscript"/>
        <sz val="9"/>
        <color theme="1"/>
        <rFont val="Futura Medium"/>
      </rPr>
      <t>1/2</t>
    </r>
    <r>
      <rPr>
        <sz val="9"/>
        <color theme="1"/>
        <rFont val="Futura Medium"/>
      </rPr>
      <t xml:space="preserve"> hrs</t>
    </r>
  </si>
  <si>
    <t>1hr for WO &amp;PO; Isolation is for operations; 6 hrs for Work method and JHA.; 30 mins to obtain PTW from HSE</t>
  </si>
  <si>
    <t>TOTALS</t>
  </si>
  <si>
    <t>Isolation/
Containment</t>
  </si>
  <si>
    <t>Confirmation of Security availabilty</t>
  </si>
  <si>
    <t>OPS</t>
  </si>
  <si>
    <t>24hrs</t>
  </si>
  <si>
    <t>135 mins</t>
  </si>
  <si>
    <t>Confirmation of Logistics availabilty</t>
  </si>
  <si>
    <t>45 mins</t>
  </si>
  <si>
    <t xml:space="preserve">PTW  </t>
  </si>
  <si>
    <t>110 mins</t>
  </si>
  <si>
    <t xml:space="preserve">Mobilise to site and carry out isolation/ switching </t>
  </si>
  <si>
    <t>240 mins</t>
  </si>
  <si>
    <t>Depending on the location</t>
  </si>
  <si>
    <t>Confirm shutdown</t>
  </si>
  <si>
    <t>Notify completion of Isolation</t>
  </si>
  <si>
    <t xml:space="preserve">Due to poor network mostly, it takes an average of 45 minutes to receive confirmation of completed isolations. </t>
  </si>
  <si>
    <t>Confirmation of Security availabilty for containment</t>
  </si>
  <si>
    <t xml:space="preserve">OSRT </t>
  </si>
  <si>
    <t>24Hrs</t>
  </si>
  <si>
    <t>Confirmation of Logistics availabilty for containment</t>
  </si>
  <si>
    <t>2Hrs</t>
  </si>
  <si>
    <t xml:space="preserve">Mobilise to site for first line response </t>
  </si>
  <si>
    <t>48hrs</t>
  </si>
  <si>
    <t>JIV Preparation/FTO Collection</t>
  </si>
  <si>
    <t xml:space="preserve">Conduct contractor selection and approval </t>
  </si>
  <si>
    <t xml:space="preserve">10 mins </t>
  </si>
  <si>
    <t>5mins</t>
  </si>
  <si>
    <t>5 mins</t>
  </si>
  <si>
    <t xml:space="preserve">Provide entry requirements for FTO elements  </t>
  </si>
  <si>
    <t>CIC/CRC</t>
  </si>
  <si>
    <t>3days</t>
  </si>
  <si>
    <t>Review work site security plan and obtain approvals</t>
  </si>
  <si>
    <t>ASA</t>
  </si>
  <si>
    <t>2days</t>
  </si>
  <si>
    <t>PTW/Security Clearance</t>
  </si>
  <si>
    <t xml:space="preserve">Prepare work method and JHA </t>
  </si>
  <si>
    <t xml:space="preserve">Contractor </t>
  </si>
  <si>
    <t>Over 6 hrs</t>
  </si>
  <si>
    <t>48 hrs</t>
  </si>
  <si>
    <t xml:space="preserve">Request PTW from HSE and provide required documentation </t>
  </si>
  <si>
    <t>It took over 6 hrs  to get the documentations from the contractor and upon approval 5 mins to request PTW</t>
  </si>
  <si>
    <t>3hrs</t>
  </si>
  <si>
    <t>Arrange for transport</t>
  </si>
  <si>
    <t>2 hrs</t>
  </si>
  <si>
    <t>2hrs</t>
  </si>
  <si>
    <t xml:space="preserve">Receive notification for security cover 
Provide security cover give final clearance for site mobilisation </t>
  </si>
  <si>
    <t xml:space="preserve">Review request in line with PTW checklist </t>
  </si>
  <si>
    <r>
      <t>Security</t>
    </r>
    <r>
      <rPr>
        <b/>
        <vertAlign val="superscript"/>
        <sz val="9"/>
        <color rgb="FF002060"/>
        <rFont val="Futura Medium"/>
      </rPr>
      <t xml:space="preserve"> </t>
    </r>
  </si>
  <si>
    <t xml:space="preserve">Issue PTW to PEPM </t>
  </si>
  <si>
    <t>05 min -30 min</t>
  </si>
  <si>
    <t>05 -60 mins</t>
  </si>
  <si>
    <t xml:space="preserve">Assign driver and vehicle </t>
  </si>
  <si>
    <t xml:space="preserve">Journey Manager </t>
  </si>
  <si>
    <t xml:space="preserve">Collect required materials from PEPM </t>
  </si>
  <si>
    <t>1day</t>
  </si>
  <si>
    <t>Mobilisation/JIV Execution</t>
  </si>
  <si>
    <t xml:space="preserve">Mobilise to site </t>
  </si>
  <si>
    <t>4 hrs</t>
  </si>
  <si>
    <t>96 hrs</t>
  </si>
  <si>
    <t>24 hrs</t>
  </si>
  <si>
    <t xml:space="preserve">24 hrs </t>
  </si>
  <si>
    <t xml:space="preserve">Confirm Fire Team's availability </t>
  </si>
  <si>
    <t xml:space="preserve">2 hrs </t>
  </si>
  <si>
    <t xml:space="preserve">Confirm Regulator's Team's availability </t>
  </si>
  <si>
    <t>24hr</t>
  </si>
  <si>
    <t xml:space="preserve">72 hrs </t>
  </si>
  <si>
    <t xml:space="preserve">Carry out JIV &amp; Generate JIV Report and Preliminary Map </t>
  </si>
  <si>
    <t>JIV Team - Includes OSRT, HSE, Community Relations, Governance, Geomatics, Regulators, ROW, etc.</t>
  </si>
  <si>
    <t xml:space="preserve">Update incident in Fountain </t>
  </si>
  <si>
    <t>1 hr</t>
  </si>
  <si>
    <t>1hr</t>
  </si>
  <si>
    <t>Site Execution/Close Out</t>
  </si>
  <si>
    <t>Site PREP- Build Cofferdam</t>
  </si>
  <si>
    <t>6hrs</t>
  </si>
  <si>
    <t>5days</t>
  </si>
  <si>
    <t xml:space="preserve">Carry out site execution (clamping, sectional replacement). </t>
  </si>
  <si>
    <t>36 hrs</t>
  </si>
  <si>
    <t>72 hrs</t>
  </si>
  <si>
    <t>96  hrs</t>
  </si>
  <si>
    <t xml:space="preserve">Submit JIV report to Remediation Governance Team </t>
  </si>
  <si>
    <t>OSRT-Governance team action</t>
  </si>
  <si>
    <t xml:space="preserve">Submit JIV report to DCC </t>
  </si>
  <si>
    <t xml:space="preserve">Finalize all SAP issues including VOWD, SE and TECO </t>
  </si>
  <si>
    <t>I hr</t>
  </si>
  <si>
    <t>Isolation/Containment</t>
  </si>
  <si>
    <t>Totals</t>
  </si>
  <si>
    <t>CLAMPING</t>
  </si>
  <si>
    <t>LAND (Hrs)</t>
  </si>
  <si>
    <t>SWAMP (Hrs)</t>
  </si>
  <si>
    <t>Percent of Total</t>
  </si>
  <si>
    <t>Cum %</t>
  </si>
  <si>
    <t>Land (Workdays)</t>
  </si>
  <si>
    <t>Swamp (Workdays)</t>
  </si>
  <si>
    <t>Sect Repl. (Workdays)</t>
  </si>
  <si>
    <t>Bins</t>
  </si>
  <si>
    <t>Land (Workdays)Freq</t>
  </si>
  <si>
    <t>Swamp (Workdays)Freq</t>
  </si>
  <si>
    <t>Sect Repl. (Workdays)Freq</t>
  </si>
  <si>
    <t>Interval</t>
  </si>
  <si>
    <t>|||||</t>
  </si>
  <si>
    <t>||||||||</t>
  </si>
  <si>
    <t>SECT REPLACEMENT</t>
  </si>
  <si>
    <t>DATA ANALYSIS - PIPELINES IMPROVEMENT PROJECT (DEEP DIVE)</t>
  </si>
</sst>
</file>

<file path=xl/styles.xml><?xml version="1.0" encoding="utf-8"?>
<styleSheet xmlns="http://schemas.openxmlformats.org/spreadsheetml/2006/main">
  <numFmts count="1">
    <numFmt numFmtId="164" formatCode="0.0%"/>
  </numFmts>
  <fonts count="2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Futura Medium"/>
    </font>
    <font>
      <b/>
      <sz val="11"/>
      <color rgb="FF002060"/>
      <name val="Futura Medium"/>
    </font>
    <font>
      <b/>
      <sz val="9"/>
      <color rgb="FF002060"/>
      <name val="Futura Medium"/>
    </font>
    <font>
      <b/>
      <sz val="9"/>
      <color theme="1"/>
      <name val="Futura Medium"/>
    </font>
    <font>
      <sz val="9"/>
      <color theme="1"/>
      <name val="Futura Medium"/>
    </font>
    <font>
      <vertAlign val="superscript"/>
      <sz val="9"/>
      <color theme="1"/>
      <name val="Futura Medium"/>
    </font>
    <font>
      <b/>
      <sz val="9"/>
      <color theme="0"/>
      <name val="Futura Medium"/>
    </font>
    <font>
      <sz val="9"/>
      <color theme="0"/>
      <name val="Futura Medium"/>
    </font>
    <font>
      <sz val="9"/>
      <color theme="1" tint="0.34998626667073579"/>
      <name val="Futura Medium"/>
    </font>
    <font>
      <b/>
      <vertAlign val="superscript"/>
      <sz val="9"/>
      <color rgb="FF002060"/>
      <name val="Futura Medium"/>
    </font>
    <font>
      <b/>
      <sz val="9"/>
      <color theme="1" tint="0.499984740745262"/>
      <name val="Futura Medium"/>
    </font>
    <font>
      <b/>
      <sz val="11"/>
      <color rgb="FF002060"/>
      <name val="Calibri"/>
      <family val="2"/>
      <scheme val="minor"/>
    </font>
    <font>
      <sz val="11"/>
      <color theme="1"/>
      <name val="Wingdings"/>
      <charset val="2"/>
    </font>
    <font>
      <b/>
      <sz val="10"/>
      <color rgb="FF002060"/>
      <name val="Futura Medium"/>
    </font>
    <font>
      <sz val="11"/>
      <color theme="1"/>
      <name val="Futura Medium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6"/>
      <color theme="1"/>
      <name val="Futura Medium"/>
    </font>
    <font>
      <sz val="11"/>
      <color rgb="FFC00000"/>
      <name val="Playbill"/>
      <family val="5"/>
    </font>
  </fonts>
  <fills count="10">
    <fill>
      <patternFill patternType="none"/>
    </fill>
    <fill>
      <patternFill patternType="gray125"/>
    </fill>
    <fill>
      <patternFill patternType="gray125">
        <bgColor rgb="FFD9D9D9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186">
    <xf numFmtId="0" fontId="0" fillId="0" borderId="0" xfId="0"/>
    <xf numFmtId="2" fontId="0" fillId="0" borderId="0" xfId="0" applyNumberFormat="1" applyAlignment="1">
      <alignment wrapText="1"/>
    </xf>
    <xf numFmtId="2" fontId="0" fillId="0" borderId="0" xfId="0" applyNumberFormat="1" applyAlignment="1">
      <alignment horizontal="left" wrapText="1"/>
    </xf>
    <xf numFmtId="2" fontId="5" fillId="0" borderId="4" xfId="0" applyNumberFormat="1" applyFont="1" applyBorder="1" applyAlignment="1">
      <alignment vertical="top" wrapText="1"/>
    </xf>
    <xf numFmtId="2" fontId="5" fillId="0" borderId="5" xfId="0" applyNumberFormat="1" applyFont="1" applyBorder="1" applyAlignment="1">
      <alignment vertical="top" wrapText="1"/>
    </xf>
    <xf numFmtId="2" fontId="5" fillId="0" borderId="6" xfId="0" applyNumberFormat="1" applyFont="1" applyBorder="1" applyAlignment="1">
      <alignment horizontal="left" vertical="top" wrapText="1"/>
    </xf>
    <xf numFmtId="2" fontId="5" fillId="0" borderId="7" xfId="0" applyNumberFormat="1" applyFont="1" applyBorder="1" applyAlignment="1">
      <alignment horizontal="left" vertical="top" wrapText="1"/>
    </xf>
    <xf numFmtId="2" fontId="5" fillId="0" borderId="8" xfId="0" applyNumberFormat="1" applyFont="1" applyBorder="1" applyAlignment="1">
      <alignment horizontal="left" vertical="top" wrapText="1"/>
    </xf>
    <xf numFmtId="2" fontId="5" fillId="0" borderId="9" xfId="0" applyNumberFormat="1" applyFont="1" applyBorder="1" applyAlignment="1">
      <alignment horizontal="left" vertical="top" wrapText="1"/>
    </xf>
    <xf numFmtId="2" fontId="5" fillId="0" borderId="10" xfId="0" applyNumberFormat="1" applyFont="1" applyBorder="1" applyAlignment="1">
      <alignment horizontal="left" vertical="top" wrapText="1"/>
    </xf>
    <xf numFmtId="2" fontId="5" fillId="0" borderId="0" xfId="0" applyNumberFormat="1" applyFont="1" applyAlignment="1">
      <alignment wrapText="1"/>
    </xf>
    <xf numFmtId="2" fontId="5" fillId="2" borderId="4" xfId="0" applyNumberFormat="1" applyFont="1" applyFill="1" applyBorder="1" applyAlignment="1">
      <alignment vertical="top" wrapText="1"/>
    </xf>
    <xf numFmtId="2" fontId="5" fillId="2" borderId="5" xfId="0" applyNumberFormat="1" applyFont="1" applyFill="1" applyBorder="1" applyAlignment="1">
      <alignment vertical="top" wrapText="1"/>
    </xf>
    <xf numFmtId="2" fontId="5" fillId="2" borderId="11" xfId="0" applyNumberFormat="1" applyFont="1" applyFill="1" applyBorder="1" applyAlignment="1">
      <alignment horizontal="left" vertical="top" wrapText="1"/>
    </xf>
    <xf numFmtId="2" fontId="5" fillId="2" borderId="12" xfId="0" applyNumberFormat="1" applyFont="1" applyFill="1" applyBorder="1" applyAlignment="1">
      <alignment horizontal="left" vertical="top" wrapText="1"/>
    </xf>
    <xf numFmtId="2" fontId="5" fillId="2" borderId="13" xfId="0" applyNumberFormat="1" applyFont="1" applyFill="1" applyBorder="1" applyAlignment="1">
      <alignment horizontal="left" vertical="top" wrapText="1"/>
    </xf>
    <xf numFmtId="2" fontId="5" fillId="2" borderId="14" xfId="0" applyNumberFormat="1" applyFont="1" applyFill="1" applyBorder="1" applyAlignment="1">
      <alignment horizontal="left" vertical="top" wrapText="1"/>
    </xf>
    <xf numFmtId="2" fontId="5" fillId="2" borderId="15" xfId="0" applyNumberFormat="1" applyFont="1" applyFill="1" applyBorder="1" applyAlignment="1">
      <alignment horizontal="left" vertical="top" wrapText="1"/>
    </xf>
    <xf numFmtId="2" fontId="7" fillId="0" borderId="4" xfId="0" applyNumberFormat="1" applyFont="1" applyBorder="1" applyAlignment="1">
      <alignment vertical="top" wrapText="1"/>
    </xf>
    <xf numFmtId="2" fontId="7" fillId="0" borderId="5" xfId="0" applyNumberFormat="1" applyFont="1" applyBorder="1" applyAlignment="1">
      <alignment vertical="top" wrapText="1"/>
    </xf>
    <xf numFmtId="2" fontId="8" fillId="0" borderId="16" xfId="0" applyNumberFormat="1" applyFont="1" applyBorder="1" applyAlignment="1">
      <alignment horizontal="left" vertical="top" wrapText="1"/>
    </xf>
    <xf numFmtId="2" fontId="6" fillId="3" borderId="17" xfId="0" applyNumberFormat="1" applyFont="1" applyFill="1" applyBorder="1" applyAlignment="1">
      <alignment horizontal="left" vertical="top" wrapText="1"/>
    </xf>
    <xf numFmtId="2" fontId="6" fillId="4" borderId="18" xfId="0" applyNumberFormat="1" applyFont="1" applyFill="1" applyBorder="1" applyAlignment="1">
      <alignment horizontal="left" vertical="top" wrapText="1"/>
    </xf>
    <xf numFmtId="2" fontId="8" fillId="0" borderId="19" xfId="0" applyNumberFormat="1" applyFont="1" applyBorder="1" applyAlignment="1">
      <alignment vertical="top" wrapText="1"/>
    </xf>
    <xf numFmtId="2" fontId="6" fillId="3" borderId="4" xfId="0" applyNumberFormat="1" applyFont="1" applyFill="1" applyBorder="1" applyAlignment="1">
      <alignment horizontal="left" vertical="top" wrapText="1"/>
    </xf>
    <xf numFmtId="2" fontId="8" fillId="0" borderId="20" xfId="0" applyNumberFormat="1" applyFont="1" applyBorder="1" applyAlignment="1">
      <alignment horizontal="left" vertical="top" wrapText="1"/>
    </xf>
    <xf numFmtId="2" fontId="6" fillId="4" borderId="21" xfId="0" applyNumberFormat="1" applyFont="1" applyFill="1" applyBorder="1" applyAlignment="1">
      <alignment horizontal="left" vertical="top" wrapText="1"/>
    </xf>
    <xf numFmtId="2" fontId="7" fillId="5" borderId="4" xfId="0" applyNumberFormat="1" applyFont="1" applyFill="1" applyBorder="1" applyAlignment="1">
      <alignment vertical="top" wrapText="1"/>
    </xf>
    <xf numFmtId="2" fontId="7" fillId="5" borderId="5" xfId="0" applyNumberFormat="1" applyFont="1" applyFill="1" applyBorder="1" applyAlignment="1">
      <alignment vertical="top" wrapText="1"/>
    </xf>
    <xf numFmtId="2" fontId="8" fillId="5" borderId="20" xfId="0" applyNumberFormat="1" applyFont="1" applyFill="1" applyBorder="1" applyAlignment="1">
      <alignment horizontal="left" vertical="top" wrapText="1"/>
    </xf>
    <xf numFmtId="2" fontId="6" fillId="5" borderId="4" xfId="0" applyNumberFormat="1" applyFont="1" applyFill="1" applyBorder="1" applyAlignment="1">
      <alignment horizontal="left" vertical="top" wrapText="1"/>
    </xf>
    <xf numFmtId="2" fontId="6" fillId="5" borderId="21" xfId="0" applyNumberFormat="1" applyFont="1" applyFill="1" applyBorder="1" applyAlignment="1">
      <alignment horizontal="left" vertical="top" wrapText="1"/>
    </xf>
    <xf numFmtId="2" fontId="8" fillId="5" borderId="19" xfId="0" applyNumberFormat="1" applyFont="1" applyFill="1" applyBorder="1" applyAlignment="1">
      <alignment vertical="top" wrapText="1"/>
    </xf>
    <xf numFmtId="2" fontId="7" fillId="0" borderId="4" xfId="0" applyNumberFormat="1" applyFont="1" applyBorder="1" applyAlignment="1">
      <alignment vertical="top" wrapText="1"/>
    </xf>
    <xf numFmtId="2" fontId="6" fillId="3" borderId="4" xfId="0" applyNumberFormat="1" applyFont="1" applyFill="1" applyBorder="1" applyAlignment="1">
      <alignment horizontal="left" vertical="top" wrapText="1"/>
    </xf>
    <xf numFmtId="2" fontId="6" fillId="4" borderId="21" xfId="0" applyNumberFormat="1" applyFont="1" applyFill="1" applyBorder="1" applyAlignment="1">
      <alignment horizontal="left" vertical="top" wrapText="1"/>
    </xf>
    <xf numFmtId="2" fontId="7" fillId="0" borderId="5" xfId="0" applyNumberFormat="1" applyFont="1" applyBorder="1" applyAlignment="1">
      <alignment vertical="top" wrapText="1"/>
    </xf>
    <xf numFmtId="2" fontId="10" fillId="6" borderId="15" xfId="0" applyNumberFormat="1" applyFont="1" applyFill="1" applyBorder="1" applyAlignment="1">
      <alignment horizontal="center" vertical="center" wrapText="1"/>
    </xf>
    <xf numFmtId="2" fontId="10" fillId="6" borderId="4" xfId="0" applyNumberFormat="1" applyFont="1" applyFill="1" applyBorder="1" applyAlignment="1">
      <alignment vertical="top" wrapText="1"/>
    </xf>
    <xf numFmtId="2" fontId="10" fillId="6" borderId="5" xfId="0" applyNumberFormat="1" applyFont="1" applyFill="1" applyBorder="1" applyAlignment="1">
      <alignment vertical="top" wrapText="1"/>
    </xf>
    <xf numFmtId="2" fontId="11" fillId="6" borderId="20" xfId="0" applyNumberFormat="1" applyFont="1" applyFill="1" applyBorder="1" applyAlignment="1">
      <alignment horizontal="left" vertical="top" wrapText="1"/>
    </xf>
    <xf numFmtId="2" fontId="10" fillId="6" borderId="4" xfId="0" applyNumberFormat="1" applyFont="1" applyFill="1" applyBorder="1" applyAlignment="1">
      <alignment horizontal="left" vertical="top" wrapText="1"/>
    </xf>
    <xf numFmtId="2" fontId="10" fillId="6" borderId="21" xfId="0" applyNumberFormat="1" applyFont="1" applyFill="1" applyBorder="1" applyAlignment="1">
      <alignment horizontal="left" vertical="top" wrapText="1"/>
    </xf>
    <xf numFmtId="2" fontId="11" fillId="6" borderId="19" xfId="0" applyNumberFormat="1" applyFont="1" applyFill="1" applyBorder="1" applyAlignment="1">
      <alignment vertical="top" wrapText="1"/>
    </xf>
    <xf numFmtId="2" fontId="7" fillId="0" borderId="4" xfId="0" applyNumberFormat="1" applyFont="1" applyFill="1" applyBorder="1" applyAlignment="1">
      <alignment vertical="top" wrapText="1"/>
    </xf>
    <xf numFmtId="2" fontId="7" fillId="0" borderId="5" xfId="0" applyNumberFormat="1" applyFont="1" applyFill="1" applyBorder="1" applyAlignment="1">
      <alignment vertical="top" wrapText="1"/>
    </xf>
    <xf numFmtId="2" fontId="8" fillId="0" borderId="20" xfId="0" applyNumberFormat="1" applyFont="1" applyFill="1" applyBorder="1" applyAlignment="1">
      <alignment horizontal="left" vertical="top" wrapText="1"/>
    </xf>
    <xf numFmtId="2" fontId="8" fillId="0" borderId="19" xfId="0" applyNumberFormat="1" applyFont="1" applyFill="1" applyBorder="1" applyAlignment="1">
      <alignment vertical="top" wrapText="1"/>
    </xf>
    <xf numFmtId="2" fontId="7" fillId="0" borderId="22" xfId="0" applyNumberFormat="1" applyFont="1" applyFill="1" applyBorder="1" applyAlignment="1">
      <alignment vertical="top" wrapText="1"/>
    </xf>
    <xf numFmtId="2" fontId="8" fillId="0" borderId="14" xfId="0" applyNumberFormat="1" applyFont="1" applyFill="1" applyBorder="1" applyAlignment="1">
      <alignment vertical="top" wrapText="1"/>
    </xf>
    <xf numFmtId="2" fontId="8" fillId="7" borderId="20" xfId="0" applyNumberFormat="1" applyFont="1" applyFill="1" applyBorder="1" applyAlignment="1">
      <alignment horizontal="left" vertical="top" wrapText="1"/>
    </xf>
    <xf numFmtId="2" fontId="8" fillId="7" borderId="14" xfId="0" applyNumberFormat="1" applyFont="1" applyFill="1" applyBorder="1" applyAlignment="1">
      <alignment vertical="top" wrapText="1"/>
    </xf>
    <xf numFmtId="2" fontId="10" fillId="6" borderId="15" xfId="0" applyNumberFormat="1" applyFont="1" applyFill="1" applyBorder="1" applyAlignment="1">
      <alignment vertical="top" wrapText="1"/>
    </xf>
    <xf numFmtId="2" fontId="10" fillId="6" borderId="22" xfId="0" applyNumberFormat="1" applyFont="1" applyFill="1" applyBorder="1" applyAlignment="1">
      <alignment vertical="top" wrapText="1"/>
    </xf>
    <xf numFmtId="2" fontId="11" fillId="6" borderId="14" xfId="0" applyNumberFormat="1" applyFont="1" applyFill="1" applyBorder="1" applyAlignment="1">
      <alignment vertical="top" wrapText="1"/>
    </xf>
    <xf numFmtId="2" fontId="6" fillId="0" borderId="4" xfId="0" applyNumberFormat="1" applyFont="1" applyBorder="1" applyAlignment="1">
      <alignment vertical="top" wrapText="1"/>
    </xf>
    <xf numFmtId="2" fontId="6" fillId="0" borderId="5" xfId="0" applyNumberFormat="1" applyFont="1" applyBorder="1" applyAlignment="1">
      <alignment vertical="top" wrapText="1"/>
    </xf>
    <xf numFmtId="2" fontId="6" fillId="0" borderId="15" xfId="0" applyNumberFormat="1" applyFont="1" applyBorder="1" applyAlignment="1">
      <alignment vertical="top" wrapText="1"/>
    </xf>
    <xf numFmtId="2" fontId="6" fillId="0" borderId="22" xfId="0" applyNumberFormat="1" applyFont="1" applyBorder="1" applyAlignment="1">
      <alignment vertical="top" wrapText="1"/>
    </xf>
    <xf numFmtId="2" fontId="8" fillId="0" borderId="14" xfId="0" applyNumberFormat="1" applyFont="1" applyBorder="1" applyAlignment="1">
      <alignment vertical="top" wrapText="1"/>
    </xf>
    <xf numFmtId="2" fontId="11" fillId="6" borderId="24" xfId="0" applyNumberFormat="1" applyFont="1" applyFill="1" applyBorder="1" applyAlignment="1">
      <alignment vertical="top" wrapText="1"/>
    </xf>
    <xf numFmtId="2" fontId="11" fillId="6" borderId="22" xfId="0" applyNumberFormat="1" applyFont="1" applyFill="1" applyBorder="1" applyAlignment="1">
      <alignment vertical="top" wrapText="1"/>
    </xf>
    <xf numFmtId="2" fontId="7" fillId="0" borderId="25" xfId="0" applyNumberFormat="1" applyFont="1" applyBorder="1" applyAlignment="1">
      <alignment vertical="top" wrapText="1"/>
    </xf>
    <xf numFmtId="2" fontId="7" fillId="0" borderId="22" xfId="0" applyNumberFormat="1" applyFont="1" applyBorder="1" applyAlignment="1">
      <alignment vertical="top" wrapText="1"/>
    </xf>
    <xf numFmtId="2" fontId="7" fillId="0" borderId="23" xfId="0" applyNumberFormat="1" applyFont="1" applyBorder="1" applyAlignment="1">
      <alignment vertical="top" wrapText="1"/>
    </xf>
    <xf numFmtId="2" fontId="8" fillId="0" borderId="26" xfId="0" applyNumberFormat="1" applyFont="1" applyBorder="1" applyAlignment="1">
      <alignment vertical="top" wrapText="1"/>
    </xf>
    <xf numFmtId="2" fontId="12" fillId="0" borderId="29" xfId="0" applyNumberFormat="1" applyFont="1" applyBorder="1" applyAlignment="1">
      <alignment vertical="top" wrapText="1"/>
    </xf>
    <xf numFmtId="2" fontId="14" fillId="0" borderId="5" xfId="0" applyNumberFormat="1" applyFont="1" applyBorder="1" applyAlignment="1">
      <alignment vertical="top" wrapText="1"/>
    </xf>
    <xf numFmtId="2" fontId="8" fillId="0" borderId="27" xfId="0" applyNumberFormat="1" applyFont="1" applyBorder="1" applyAlignment="1">
      <alignment vertical="top" wrapText="1"/>
    </xf>
    <xf numFmtId="2" fontId="11" fillId="6" borderId="9" xfId="0" applyNumberFormat="1" applyFont="1" applyFill="1" applyBorder="1" applyAlignment="1">
      <alignment vertical="top" wrapText="1"/>
    </xf>
    <xf numFmtId="2" fontId="11" fillId="6" borderId="30" xfId="0" applyNumberFormat="1" applyFont="1" applyFill="1" applyBorder="1" applyAlignment="1">
      <alignment vertical="top" wrapText="1"/>
    </xf>
    <xf numFmtId="2" fontId="7" fillId="0" borderId="9" xfId="0" applyNumberFormat="1" applyFont="1" applyBorder="1" applyAlignment="1">
      <alignment vertical="top" wrapText="1"/>
    </xf>
    <xf numFmtId="2" fontId="8" fillId="0" borderId="30" xfId="0" applyNumberFormat="1" applyFont="1" applyBorder="1" applyAlignment="1">
      <alignment vertical="top" wrapText="1"/>
    </xf>
    <xf numFmtId="2" fontId="7" fillId="0" borderId="19" xfId="0" applyNumberFormat="1" applyFont="1" applyBorder="1" applyAlignment="1">
      <alignment vertical="top" wrapText="1"/>
    </xf>
    <xf numFmtId="2" fontId="12" fillId="5" borderId="33" xfId="0" applyNumberFormat="1" applyFont="1" applyFill="1" applyBorder="1" applyAlignment="1">
      <alignment vertical="top" wrapText="1"/>
    </xf>
    <xf numFmtId="2" fontId="14" fillId="5" borderId="5" xfId="0" applyNumberFormat="1" applyFont="1" applyFill="1" applyBorder="1" applyAlignment="1">
      <alignment vertical="top" wrapText="1"/>
    </xf>
    <xf numFmtId="2" fontId="0" fillId="5" borderId="20" xfId="0" applyNumberFormat="1" applyFill="1" applyBorder="1" applyAlignment="1">
      <alignment horizontal="left" wrapText="1"/>
    </xf>
    <xf numFmtId="2" fontId="15" fillId="5" borderId="4" xfId="0" applyNumberFormat="1" applyFont="1" applyFill="1" applyBorder="1" applyAlignment="1">
      <alignment horizontal="left" wrapText="1"/>
    </xf>
    <xf numFmtId="2" fontId="8" fillId="5" borderId="27" xfId="0" applyNumberFormat="1" applyFont="1" applyFill="1" applyBorder="1" applyAlignment="1">
      <alignment vertical="top" wrapText="1"/>
    </xf>
    <xf numFmtId="2" fontId="7" fillId="5" borderId="20" xfId="0" applyNumberFormat="1" applyFont="1" applyFill="1" applyBorder="1" applyAlignment="1">
      <alignment horizontal="left" vertical="top" wrapText="1"/>
    </xf>
    <xf numFmtId="2" fontId="3" fillId="6" borderId="0" xfId="0" applyNumberFormat="1" applyFont="1" applyFill="1" applyAlignment="1">
      <alignment wrapText="1"/>
    </xf>
    <xf numFmtId="2" fontId="3" fillId="6" borderId="34" xfId="0" applyNumberFormat="1" applyFont="1" applyFill="1" applyBorder="1" applyAlignment="1">
      <alignment horizontal="left" wrapText="1"/>
    </xf>
    <xf numFmtId="2" fontId="1" fillId="6" borderId="35" xfId="0" applyNumberFormat="1" applyFont="1" applyFill="1" applyBorder="1" applyAlignment="1">
      <alignment horizontal="left" wrapText="1"/>
    </xf>
    <xf numFmtId="2" fontId="1" fillId="6" borderId="36" xfId="0" applyNumberFormat="1" applyFont="1" applyFill="1" applyBorder="1" applyAlignment="1">
      <alignment horizontal="left" wrapText="1"/>
    </xf>
    <xf numFmtId="2" fontId="0" fillId="0" borderId="0" xfId="0" applyNumberFormat="1" applyBorder="1" applyAlignment="1">
      <alignment horizontal="left" wrapText="1"/>
    </xf>
    <xf numFmtId="2" fontId="16" fillId="0" borderId="0" xfId="0" applyNumberFormat="1" applyFont="1" applyAlignment="1">
      <alignment wrapText="1"/>
    </xf>
    <xf numFmtId="2" fontId="4" fillId="0" borderId="0" xfId="0" applyNumberFormat="1" applyFont="1" applyBorder="1" applyAlignment="1">
      <alignment horizontal="center" wrapText="1"/>
    </xf>
    <xf numFmtId="2" fontId="4" fillId="0" borderId="0" xfId="0" applyNumberFormat="1" applyFont="1" applyAlignment="1">
      <alignment wrapText="1"/>
    </xf>
    <xf numFmtId="2" fontId="17" fillId="0" borderId="37" xfId="0" applyNumberFormat="1" applyFont="1" applyBorder="1" applyAlignment="1">
      <alignment horizontal="left" vertical="top" wrapText="1"/>
    </xf>
    <xf numFmtId="2" fontId="17" fillId="0" borderId="24" xfId="0" applyNumberFormat="1" applyFont="1" applyBorder="1" applyAlignment="1">
      <alignment horizontal="left" vertical="top" wrapText="1"/>
    </xf>
    <xf numFmtId="2" fontId="17" fillId="0" borderId="38" xfId="0" applyNumberFormat="1" applyFont="1" applyBorder="1" applyAlignment="1">
      <alignment horizontal="left" vertical="top" wrapText="1"/>
    </xf>
    <xf numFmtId="2" fontId="5" fillId="0" borderId="0" xfId="0" applyNumberFormat="1" applyFont="1" applyBorder="1" applyAlignment="1">
      <alignment horizontal="left" vertical="top" wrapText="1"/>
    </xf>
    <xf numFmtId="2" fontId="7" fillId="0" borderId="0" xfId="0" applyNumberFormat="1" applyFont="1" applyAlignment="1">
      <alignment wrapText="1"/>
    </xf>
    <xf numFmtId="2" fontId="8" fillId="0" borderId="39" xfId="0" applyNumberFormat="1" applyFont="1" applyBorder="1" applyAlignment="1">
      <alignment horizontal="center" wrapText="1"/>
    </xf>
    <xf numFmtId="2" fontId="8" fillId="0" borderId="40" xfId="0" applyNumberFormat="1" applyFont="1" applyBorder="1" applyAlignment="1">
      <alignment horizontal="center" wrapText="1"/>
    </xf>
    <xf numFmtId="2" fontId="8" fillId="0" borderId="41" xfId="0" applyNumberFormat="1" applyFont="1" applyBorder="1" applyAlignment="1">
      <alignment horizontal="center" wrapText="1"/>
    </xf>
    <xf numFmtId="2" fontId="8" fillId="0" borderId="42" xfId="0" applyNumberFormat="1" applyFont="1" applyBorder="1" applyAlignment="1">
      <alignment horizontal="center" wrapText="1"/>
    </xf>
    <xf numFmtId="2" fontId="8" fillId="0" borderId="43" xfId="0" applyNumberFormat="1" applyFont="1" applyBorder="1" applyAlignment="1">
      <alignment horizontal="center" wrapText="1"/>
    </xf>
    <xf numFmtId="2" fontId="8" fillId="0" borderId="44" xfId="0" applyNumberFormat="1" applyFont="1" applyBorder="1" applyAlignment="1">
      <alignment horizontal="center" wrapText="1"/>
    </xf>
    <xf numFmtId="2" fontId="8" fillId="0" borderId="45" xfId="0" applyNumberFormat="1" applyFont="1" applyBorder="1" applyAlignment="1">
      <alignment horizontal="center" wrapText="1"/>
    </xf>
    <xf numFmtId="2" fontId="8" fillId="0" borderId="46" xfId="0" applyNumberFormat="1" applyFont="1" applyBorder="1" applyAlignment="1">
      <alignment horizontal="center" wrapText="1"/>
    </xf>
    <xf numFmtId="2" fontId="8" fillId="0" borderId="47" xfId="0" applyNumberFormat="1" applyFont="1" applyBorder="1" applyAlignment="1">
      <alignment horizontal="center" wrapText="1"/>
    </xf>
    <xf numFmtId="1" fontId="15" fillId="0" borderId="0" xfId="0" applyNumberFormat="1" applyFont="1" applyAlignment="1">
      <alignment horizontal="left" wrapText="1"/>
    </xf>
    <xf numFmtId="2" fontId="18" fillId="0" borderId="0" xfId="0" applyNumberFormat="1" applyFont="1" applyAlignment="1">
      <alignment wrapText="1"/>
    </xf>
    <xf numFmtId="0" fontId="16" fillId="0" borderId="0" xfId="0" applyFont="1"/>
    <xf numFmtId="2" fontId="11" fillId="6" borderId="48" xfId="0" applyNumberFormat="1" applyFont="1" applyFill="1" applyBorder="1" applyAlignment="1">
      <alignment vertical="top" wrapText="1"/>
    </xf>
    <xf numFmtId="2" fontId="7" fillId="0" borderId="50" xfId="0" applyNumberFormat="1" applyFont="1" applyBorder="1" applyAlignment="1">
      <alignment vertical="top" wrapText="1"/>
    </xf>
    <xf numFmtId="2" fontId="12" fillId="0" borderId="52" xfId="0" applyNumberFormat="1" applyFont="1" applyBorder="1" applyAlignment="1">
      <alignment vertical="top" wrapText="1"/>
    </xf>
    <xf numFmtId="2" fontId="11" fillId="6" borderId="53" xfId="0" applyNumberFormat="1" applyFont="1" applyFill="1" applyBorder="1" applyAlignment="1">
      <alignment vertical="top" wrapText="1"/>
    </xf>
    <xf numFmtId="2" fontId="7" fillId="0" borderId="53" xfId="0" applyNumberFormat="1" applyFont="1" applyBorder="1" applyAlignment="1">
      <alignment vertical="top" wrapText="1"/>
    </xf>
    <xf numFmtId="2" fontId="7" fillId="0" borderId="54" xfId="0" applyNumberFormat="1" applyFont="1" applyBorder="1" applyAlignment="1">
      <alignment vertical="top" wrapText="1"/>
    </xf>
    <xf numFmtId="2" fontId="12" fillId="5" borderId="55" xfId="0" applyNumberFormat="1" applyFont="1" applyFill="1" applyBorder="1" applyAlignment="1">
      <alignment vertical="top" wrapText="1"/>
    </xf>
    <xf numFmtId="0" fontId="4" fillId="3" borderId="49" xfId="0" applyFont="1" applyFill="1" applyBorder="1" applyAlignment="1">
      <alignment horizontal="center"/>
    </xf>
    <xf numFmtId="0" fontId="0" fillId="9" borderId="4" xfId="0" applyFill="1" applyBorder="1"/>
    <xf numFmtId="164" fontId="0" fillId="9" borderId="4" xfId="0" applyNumberFormat="1" applyFill="1" applyBorder="1"/>
    <xf numFmtId="0" fontId="0" fillId="8" borderId="4" xfId="0" applyFill="1" applyBorder="1" applyAlignment="1">
      <alignment horizontal="center"/>
    </xf>
    <xf numFmtId="0" fontId="0" fillId="0" borderId="0" xfId="0" applyAlignment="1">
      <alignment wrapText="1"/>
    </xf>
    <xf numFmtId="2" fontId="17" fillId="0" borderId="24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2" fontId="0" fillId="0" borderId="0" xfId="0" applyNumberFormat="1"/>
    <xf numFmtId="0" fontId="2" fillId="3" borderId="49" xfId="0" applyFont="1" applyFill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22" fillId="3" borderId="56" xfId="0" applyFont="1" applyFill="1" applyBorder="1"/>
    <xf numFmtId="0" fontId="22" fillId="3" borderId="57" xfId="0" applyFont="1" applyFill="1" applyBorder="1"/>
    <xf numFmtId="0" fontId="2" fillId="0" borderId="0" xfId="0" applyFont="1"/>
    <xf numFmtId="2" fontId="5" fillId="0" borderId="20" xfId="0" applyNumberFormat="1" applyFont="1" applyBorder="1" applyAlignment="1">
      <alignment vertical="top" wrapText="1"/>
    </xf>
    <xf numFmtId="2" fontId="10" fillId="6" borderId="60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wrapText="1"/>
    </xf>
    <xf numFmtId="2" fontId="4" fillId="0" borderId="2" xfId="0" applyNumberFormat="1" applyFont="1" applyBorder="1" applyAlignment="1">
      <alignment horizontal="center" wrapText="1"/>
    </xf>
    <xf numFmtId="2" fontId="4" fillId="0" borderId="3" xfId="0" applyNumberFormat="1" applyFont="1" applyBorder="1" applyAlignment="1">
      <alignment horizontal="center" wrapText="1"/>
    </xf>
    <xf numFmtId="2" fontId="6" fillId="0" borderId="4" xfId="0" applyNumberFormat="1" applyFont="1" applyBorder="1" applyAlignment="1">
      <alignment horizontal="center" vertical="center" textRotation="180" wrapText="1"/>
    </xf>
    <xf numFmtId="2" fontId="7" fillId="0" borderId="4" xfId="0" applyNumberFormat="1" applyFont="1" applyBorder="1" applyAlignment="1">
      <alignment vertical="top" wrapText="1"/>
    </xf>
    <xf numFmtId="2" fontId="7" fillId="0" borderId="22" xfId="0" applyNumberFormat="1" applyFont="1" applyBorder="1" applyAlignment="1">
      <alignment vertical="top" wrapText="1"/>
    </xf>
    <xf numFmtId="2" fontId="0" fillId="0" borderId="23" xfId="0" applyNumberFormat="1" applyBorder="1" applyAlignment="1">
      <alignment vertical="top" wrapText="1"/>
    </xf>
    <xf numFmtId="2" fontId="8" fillId="0" borderId="20" xfId="0" applyNumberFormat="1" applyFont="1" applyBorder="1" applyAlignment="1">
      <alignment horizontal="left" vertical="top" wrapText="1"/>
    </xf>
    <xf numFmtId="2" fontId="6" fillId="3" borderId="4" xfId="0" applyNumberFormat="1" applyFont="1" applyFill="1" applyBorder="1" applyAlignment="1">
      <alignment horizontal="left" vertical="top" wrapText="1"/>
    </xf>
    <xf numFmtId="2" fontId="0" fillId="0" borderId="4" xfId="0" applyNumberFormat="1" applyBorder="1" applyAlignment="1">
      <alignment horizontal="left" vertical="top" wrapText="1"/>
    </xf>
    <xf numFmtId="2" fontId="6" fillId="3" borderId="15" xfId="0" applyNumberFormat="1" applyFont="1" applyFill="1" applyBorder="1" applyAlignment="1">
      <alignment horizontal="left" vertical="top" wrapText="1"/>
    </xf>
    <xf numFmtId="2" fontId="6" fillId="3" borderId="10" xfId="0" applyNumberFormat="1" applyFont="1" applyFill="1" applyBorder="1" applyAlignment="1">
      <alignment horizontal="left" vertical="top" wrapText="1"/>
    </xf>
    <xf numFmtId="2" fontId="6" fillId="4" borderId="21" xfId="0" applyNumberFormat="1" applyFont="1" applyFill="1" applyBorder="1" applyAlignment="1">
      <alignment horizontal="left" vertical="top" wrapText="1"/>
    </xf>
    <xf numFmtId="2" fontId="0" fillId="0" borderId="21" xfId="0" applyNumberFormat="1" applyBorder="1" applyAlignment="1">
      <alignment horizontal="left" vertical="top" wrapText="1"/>
    </xf>
    <xf numFmtId="2" fontId="8" fillId="0" borderId="14" xfId="0" applyNumberFormat="1" applyFont="1" applyBorder="1" applyAlignment="1">
      <alignment vertical="top" wrapText="1"/>
    </xf>
    <xf numFmtId="2" fontId="8" fillId="0" borderId="9" xfId="0" applyNumberFormat="1" applyFont="1" applyBorder="1" applyAlignment="1">
      <alignment vertical="top" wrapText="1"/>
    </xf>
    <xf numFmtId="2" fontId="7" fillId="0" borderId="15" xfId="0" applyNumberFormat="1" applyFont="1" applyBorder="1" applyAlignment="1">
      <alignment vertical="top" wrapText="1"/>
    </xf>
    <xf numFmtId="2" fontId="7" fillId="0" borderId="10" xfId="0" applyNumberFormat="1" applyFont="1" applyBorder="1" applyAlignment="1">
      <alignment vertical="top" wrapText="1"/>
    </xf>
    <xf numFmtId="2" fontId="7" fillId="0" borderId="5" xfId="0" applyNumberFormat="1" applyFont="1" applyBorder="1" applyAlignment="1">
      <alignment vertical="top" wrapText="1"/>
    </xf>
    <xf numFmtId="2" fontId="8" fillId="0" borderId="19" xfId="0" applyNumberFormat="1" applyFont="1" applyBorder="1" applyAlignment="1">
      <alignment vertical="top" wrapText="1"/>
    </xf>
    <xf numFmtId="2" fontId="6" fillId="0" borderId="15" xfId="0" applyNumberFormat="1" applyFont="1" applyBorder="1" applyAlignment="1">
      <alignment horizontal="center" vertical="center" textRotation="180" wrapText="1"/>
    </xf>
    <xf numFmtId="2" fontId="6" fillId="0" borderId="24" xfId="0" applyNumberFormat="1" applyFont="1" applyBorder="1" applyAlignment="1">
      <alignment horizontal="center" vertical="center" textRotation="180" wrapText="1"/>
    </xf>
    <xf numFmtId="2" fontId="6" fillId="0" borderId="10" xfId="0" applyNumberFormat="1" applyFont="1" applyBorder="1" applyAlignment="1">
      <alignment horizontal="center" vertical="center" textRotation="180" wrapText="1"/>
    </xf>
    <xf numFmtId="2" fontId="7" fillId="0" borderId="15" xfId="0" applyNumberFormat="1" applyFont="1" applyFill="1" applyBorder="1" applyAlignment="1">
      <alignment vertical="top" wrapText="1"/>
    </xf>
    <xf numFmtId="2" fontId="0" fillId="0" borderId="10" xfId="0" applyNumberFormat="1" applyBorder="1" applyAlignment="1">
      <alignment vertical="top" wrapText="1"/>
    </xf>
    <xf numFmtId="2" fontId="7" fillId="0" borderId="22" xfId="0" applyNumberFormat="1" applyFont="1" applyFill="1" applyBorder="1" applyAlignment="1">
      <alignment vertical="top" wrapText="1"/>
    </xf>
    <xf numFmtId="2" fontId="8" fillId="0" borderId="20" xfId="0" applyNumberFormat="1" applyFont="1" applyFill="1" applyBorder="1" applyAlignment="1">
      <alignment horizontal="left" vertical="top" wrapText="1"/>
    </xf>
    <xf numFmtId="2" fontId="0" fillId="0" borderId="20" xfId="0" applyNumberFormat="1" applyBorder="1" applyAlignment="1">
      <alignment horizontal="left" vertical="top" wrapText="1"/>
    </xf>
    <xf numFmtId="2" fontId="8" fillId="0" borderId="14" xfId="0" applyNumberFormat="1" applyFont="1" applyFill="1" applyBorder="1" applyAlignment="1">
      <alignment vertical="top" wrapText="1"/>
    </xf>
    <xf numFmtId="2" fontId="0" fillId="0" borderId="9" xfId="0" applyNumberFormat="1" applyBorder="1" applyAlignment="1">
      <alignment vertical="top" wrapText="1"/>
    </xf>
    <xf numFmtId="2" fontId="7" fillId="0" borderId="10" xfId="0" applyNumberFormat="1" applyFont="1" applyFill="1" applyBorder="1" applyAlignment="1">
      <alignment vertical="top" wrapText="1"/>
    </xf>
    <xf numFmtId="2" fontId="7" fillId="0" borderId="23" xfId="0" applyNumberFormat="1" applyFont="1" applyFill="1" applyBorder="1" applyAlignment="1">
      <alignment vertical="top" wrapText="1"/>
    </xf>
    <xf numFmtId="2" fontId="8" fillId="0" borderId="9" xfId="0" applyNumberFormat="1" applyFont="1" applyFill="1" applyBorder="1" applyAlignment="1">
      <alignment vertical="top" wrapText="1"/>
    </xf>
    <xf numFmtId="2" fontId="0" fillId="0" borderId="24" xfId="0" applyNumberFormat="1" applyBorder="1" applyAlignment="1">
      <alignment horizontal="center" vertical="center" textRotation="180" wrapText="1"/>
    </xf>
    <xf numFmtId="2" fontId="6" fillId="0" borderId="15" xfId="0" applyNumberFormat="1" applyFont="1" applyBorder="1" applyAlignment="1">
      <alignment vertical="top" wrapText="1"/>
    </xf>
    <xf numFmtId="2" fontId="6" fillId="0" borderId="10" xfId="0" applyNumberFormat="1" applyFont="1" applyBorder="1" applyAlignment="1">
      <alignment vertical="top" wrapText="1"/>
    </xf>
    <xf numFmtId="2" fontId="6" fillId="0" borderId="22" xfId="0" applyNumberFormat="1" applyFont="1" applyBorder="1" applyAlignment="1">
      <alignment vertical="top" wrapText="1"/>
    </xf>
    <xf numFmtId="2" fontId="6" fillId="0" borderId="23" xfId="0" applyNumberFormat="1" applyFont="1" applyBorder="1" applyAlignment="1">
      <alignment vertical="top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2" fontId="8" fillId="0" borderId="27" xfId="0" applyNumberFormat="1" applyFont="1" applyBorder="1" applyAlignment="1">
      <alignment vertical="top" wrapText="1"/>
    </xf>
    <xf numFmtId="2" fontId="6" fillId="0" borderId="31" xfId="0" applyNumberFormat="1" applyFont="1" applyBorder="1" applyAlignment="1">
      <alignment horizontal="center" vertical="center" textRotation="180" wrapText="1"/>
    </xf>
    <xf numFmtId="2" fontId="6" fillId="0" borderId="32" xfId="0" applyNumberFormat="1" applyFont="1" applyBorder="1" applyAlignment="1">
      <alignment horizontal="center" vertical="center" textRotation="180" wrapText="1"/>
    </xf>
    <xf numFmtId="2" fontId="0" fillId="0" borderId="28" xfId="0" applyNumberFormat="1" applyBorder="1" applyAlignment="1">
      <alignment horizontal="center" vertical="center" textRotation="180" wrapText="1"/>
    </xf>
    <xf numFmtId="2" fontId="0" fillId="0" borderId="28" xfId="0" applyNumberFormat="1" applyBorder="1" applyAlignment="1">
      <alignment vertical="top" wrapText="1"/>
    </xf>
    <xf numFmtId="2" fontId="6" fillId="0" borderId="61" xfId="0" applyNumberFormat="1" applyFont="1" applyBorder="1" applyAlignment="1">
      <alignment horizontal="center" vertical="center" textRotation="180" wrapText="1"/>
    </xf>
    <xf numFmtId="2" fontId="0" fillId="0" borderId="61" xfId="0" applyNumberFormat="1" applyBorder="1" applyAlignment="1">
      <alignment horizontal="center" vertical="center" textRotation="180" wrapText="1"/>
    </xf>
    <xf numFmtId="2" fontId="0" fillId="0" borderId="63" xfId="0" applyNumberFormat="1" applyBorder="1" applyAlignment="1">
      <alignment horizontal="center" vertical="center" textRotation="180" wrapText="1"/>
    </xf>
    <xf numFmtId="2" fontId="0" fillId="0" borderId="51" xfId="0" applyNumberFormat="1" applyBorder="1" applyAlignment="1">
      <alignment vertical="top" wrapText="1"/>
    </xf>
    <xf numFmtId="2" fontId="6" fillId="0" borderId="64" xfId="0" applyNumberFormat="1" applyFont="1" applyBorder="1" applyAlignment="1">
      <alignment horizontal="center" vertical="center" textRotation="180" wrapText="1"/>
    </xf>
    <xf numFmtId="2" fontId="6" fillId="0" borderId="65" xfId="0" applyNumberFormat="1" applyFont="1" applyBorder="1" applyAlignment="1">
      <alignment horizontal="center" vertical="center" textRotation="180" wrapText="1"/>
    </xf>
    <xf numFmtId="0" fontId="4" fillId="0" borderId="37" xfId="0" applyFont="1" applyBorder="1" applyAlignment="1">
      <alignment horizontal="center"/>
    </xf>
    <xf numFmtId="0" fontId="4" fillId="0" borderId="58" xfId="0" applyFont="1" applyBorder="1" applyAlignment="1">
      <alignment horizontal="center"/>
    </xf>
    <xf numFmtId="0" fontId="22" fillId="3" borderId="56" xfId="0" applyFont="1" applyFill="1" applyBorder="1" applyAlignment="1"/>
    <xf numFmtId="2" fontId="6" fillId="0" borderId="20" xfId="0" applyNumberFormat="1" applyFont="1" applyBorder="1" applyAlignment="1">
      <alignment horizontal="center" vertical="center" textRotation="180" wrapText="1"/>
    </xf>
    <xf numFmtId="2" fontId="6" fillId="0" borderId="60" xfId="0" applyNumberFormat="1" applyFont="1" applyBorder="1" applyAlignment="1">
      <alignment horizontal="center" vertical="center" textRotation="180" wrapText="1"/>
    </xf>
    <xf numFmtId="2" fontId="7" fillId="0" borderId="23" xfId="0" applyNumberFormat="1" applyFont="1" applyBorder="1" applyAlignment="1">
      <alignment vertical="top" wrapText="1"/>
    </xf>
    <xf numFmtId="2" fontId="6" fillId="0" borderId="62" xfId="0" applyNumberFormat="1" applyFont="1" applyBorder="1" applyAlignment="1">
      <alignment horizontal="center" vertical="center" textRotation="180" wrapText="1"/>
    </xf>
    <xf numFmtId="0" fontId="21" fillId="0" borderId="0" xfId="0" applyFont="1" applyAlignment="1">
      <alignment horizontal="center"/>
    </xf>
  </cellXfs>
  <cellStyles count="4">
    <cellStyle name="Hyperlink_MonteCarloTemplateOnePage" xfId="2"/>
    <cellStyle name="Normal" xfId="0" builtinId="0"/>
    <cellStyle name="Normal 2" xfId="1"/>
    <cellStyle name="一般_Control Plan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="1"/>
            </a:pPr>
            <a:r>
              <a:rPr lang="en-US"/>
              <a:t>Pareto Chart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Activity</c:v>
          </c:tx>
          <c:spPr>
            <a:solidFill>
              <a:srgbClr val="333399"/>
            </a:solidFill>
            <a:effectLst/>
          </c:spPr>
          <c:cat>
            <c:strRef>
              <c:f>LandPareto!$A$2:$A$7</c:f>
              <c:strCache>
                <c:ptCount val="6"/>
                <c:pt idx="0">
                  <c:v>Mobilisation/JIV Execution</c:v>
                </c:pt>
                <c:pt idx="1">
                  <c:v>PTW/Security Clearance</c:v>
                </c:pt>
                <c:pt idx="2">
                  <c:v>Isolation/Containment</c:v>
                </c:pt>
                <c:pt idx="3">
                  <c:v>JIV Preparation/FTO Collection</c:v>
                </c:pt>
                <c:pt idx="4">
                  <c:v>Site Execution/Close Out</c:v>
                </c:pt>
                <c:pt idx="5">
                  <c:v>Notification/Confirmation </c:v>
                </c:pt>
              </c:strCache>
            </c:strRef>
          </c:cat>
          <c:val>
            <c:numRef>
              <c:f>LandPareto!$B$2:$B$7</c:f>
              <c:numCache>
                <c:formatCode>General</c:formatCode>
                <c:ptCount val="6"/>
                <c:pt idx="0">
                  <c:v>18.875</c:v>
                </c:pt>
                <c:pt idx="1">
                  <c:v>10.8125</c:v>
                </c:pt>
                <c:pt idx="2">
                  <c:v>10.291666666666666</c:v>
                </c:pt>
                <c:pt idx="3">
                  <c:v>9.03125</c:v>
                </c:pt>
                <c:pt idx="4">
                  <c:v>5.25</c:v>
                </c:pt>
                <c:pt idx="5">
                  <c:v>2.2291666666666665</c:v>
                </c:pt>
              </c:numCache>
            </c:numRef>
          </c:val>
        </c:ser>
        <c:ser>
          <c:idx val="4"/>
          <c:order val="2"/>
        </c:ser>
        <c:axId val="349908992"/>
        <c:axId val="349911296"/>
      </c:barChart>
      <c:lineChart>
        <c:grouping val="standard"/>
        <c:ser>
          <c:idx val="1"/>
          <c:order val="1"/>
          <c:tx>
            <c:v>Cum Percent</c:v>
          </c:tx>
          <c:spPr>
            <a:ln w="12700">
              <a:solidFill>
                <a:srgbClr val="333399"/>
              </a:solidFill>
              <a:prstDash val="solid"/>
            </a:ln>
            <a:effectLst/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LandPareto!$A$2:$A$7</c:f>
              <c:strCache>
                <c:ptCount val="6"/>
                <c:pt idx="0">
                  <c:v>Mobilisation/JIV Execution</c:v>
                </c:pt>
                <c:pt idx="1">
                  <c:v>PTW/Security Clearance</c:v>
                </c:pt>
                <c:pt idx="2">
                  <c:v>Isolation/Containment</c:v>
                </c:pt>
                <c:pt idx="3">
                  <c:v>JIV Preparation/FTO Collection</c:v>
                </c:pt>
                <c:pt idx="4">
                  <c:v>Site Execution/Close Out</c:v>
                </c:pt>
                <c:pt idx="5">
                  <c:v>Notification/Confirmation </c:v>
                </c:pt>
              </c:strCache>
            </c:strRef>
          </c:cat>
          <c:val>
            <c:numRef>
              <c:f>LandPareto!$D$2:$D$7</c:f>
              <c:numCache>
                <c:formatCode>0.0%</c:formatCode>
                <c:ptCount val="6"/>
                <c:pt idx="0">
                  <c:v>0.33413240313529968</c:v>
                </c:pt>
                <c:pt idx="1">
                  <c:v>0.52553939819335938</c:v>
                </c:pt>
                <c:pt idx="2">
                  <c:v>0.70772635936737061</c:v>
                </c:pt>
                <c:pt idx="3">
                  <c:v>0.86760097742080688</c:v>
                </c:pt>
                <c:pt idx="4">
                  <c:v>0.96053850650787354</c:v>
                </c:pt>
                <c:pt idx="5">
                  <c:v>1.0000001192092896</c:v>
                </c:pt>
              </c:numCache>
            </c:numRef>
          </c:val>
        </c:ser>
        <c:marker val="1"/>
        <c:axId val="349923584"/>
        <c:axId val="349921664"/>
      </c:lineChart>
      <c:catAx>
        <c:axId val="349908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Activity</a:t>
                </a:r>
              </a:p>
            </c:rich>
          </c:tx>
        </c:title>
        <c:tickLblPos val="nextTo"/>
        <c:crossAx val="349911296"/>
        <c:crosses val="autoZero"/>
        <c:auto val="1"/>
        <c:lblAlgn val="ctr"/>
        <c:lblOffset val="100"/>
      </c:catAx>
      <c:valAx>
        <c:axId val="349911296"/>
        <c:scaling>
          <c:orientation val="minMax"/>
          <c:max val="56.4895820617675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Land (Workdays)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349908992"/>
        <c:crosses val="autoZero"/>
        <c:crossBetween val="between"/>
      </c:valAx>
      <c:valAx>
        <c:axId val="349921664"/>
        <c:scaling>
          <c:orientation val="minMax"/>
          <c:max val="1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 Percent</a:t>
                </a:r>
                <a:endParaRPr/>
              </a:p>
            </c:rich>
          </c:tx>
        </c:title>
        <c:numFmt formatCode="0%" sourceLinked="0"/>
        <c:tickLblPos val="nextTo"/>
        <c:crossAx val="349923584"/>
        <c:crosses val="max"/>
        <c:crossBetween val="between"/>
      </c:valAx>
      <c:catAx>
        <c:axId val="349923584"/>
        <c:scaling>
          <c:orientation val="minMax"/>
        </c:scaling>
        <c:delete val="1"/>
        <c:axPos val="b"/>
        <c:tickLblPos val="none"/>
        <c:crossAx val="349921664"/>
        <c:crosses val="autoZero"/>
        <c:auto val="1"/>
        <c:lblAlgn val="ctr"/>
        <c:lblOffset val="100"/>
      </c:catAx>
      <c:spPr>
        <a:solidFill>
          <a:srgbClr val="FFFFFF"/>
        </a:solidFill>
      </c:spPr>
    </c:plotArea>
    <c:plotVisOnly val="1"/>
    <c:dispBlanksAs val="gap"/>
  </c:chart>
  <c:spPr>
    <a:solidFill>
      <a:srgbClr val="FFC000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="1"/>
            </a:pPr>
            <a:r>
              <a:rPr lang="en-US"/>
              <a:t>Pareto Chart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Activity</c:v>
          </c:tx>
          <c:spPr>
            <a:solidFill>
              <a:srgbClr val="333399"/>
            </a:solidFill>
            <a:effectLst/>
          </c:spPr>
          <c:cat>
            <c:strRef>
              <c:f>SwampPareto!$A$2:$A$7</c:f>
              <c:strCache>
                <c:ptCount val="6"/>
                <c:pt idx="0">
                  <c:v>Mobilisation/JIV Execution</c:v>
                </c:pt>
                <c:pt idx="1">
                  <c:v>PTW/Security Clearance</c:v>
                </c:pt>
                <c:pt idx="2">
                  <c:v>Site Execution/Close Out</c:v>
                </c:pt>
                <c:pt idx="3">
                  <c:v>Isolation/Containment</c:v>
                </c:pt>
                <c:pt idx="4">
                  <c:v>JIV Preparation/FTO Collection</c:v>
                </c:pt>
                <c:pt idx="5">
                  <c:v>Notification/Confirmation </c:v>
                </c:pt>
              </c:strCache>
            </c:strRef>
          </c:cat>
          <c:val>
            <c:numRef>
              <c:f>SwampPareto!$B$2:$B$7</c:f>
              <c:numCache>
                <c:formatCode>General</c:formatCode>
                <c:ptCount val="6"/>
                <c:pt idx="0">
                  <c:v>30.25</c:v>
                </c:pt>
                <c:pt idx="1">
                  <c:v>18.75</c:v>
                </c:pt>
                <c:pt idx="2">
                  <c:v>14</c:v>
                </c:pt>
                <c:pt idx="3">
                  <c:v>13.260416666666666</c:v>
                </c:pt>
                <c:pt idx="4">
                  <c:v>5.03125</c:v>
                </c:pt>
                <c:pt idx="5">
                  <c:v>1.9791666666666667</c:v>
                </c:pt>
              </c:numCache>
            </c:numRef>
          </c:val>
        </c:ser>
        <c:ser>
          <c:idx val="4"/>
          <c:order val="2"/>
        </c:ser>
        <c:axId val="62161280"/>
        <c:axId val="62163584"/>
      </c:barChart>
      <c:lineChart>
        <c:grouping val="standard"/>
        <c:ser>
          <c:idx val="1"/>
          <c:order val="1"/>
          <c:tx>
            <c:v>Cum Percent</c:v>
          </c:tx>
          <c:spPr>
            <a:ln w="12700">
              <a:solidFill>
                <a:srgbClr val="333399"/>
              </a:solidFill>
              <a:prstDash val="solid"/>
            </a:ln>
            <a:effectLst/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SwampPareto!$A$2:$A$7</c:f>
              <c:strCache>
                <c:ptCount val="6"/>
                <c:pt idx="0">
                  <c:v>Mobilisation/JIV Execution</c:v>
                </c:pt>
                <c:pt idx="1">
                  <c:v>PTW/Security Clearance</c:v>
                </c:pt>
                <c:pt idx="2">
                  <c:v>Site Execution/Close Out</c:v>
                </c:pt>
                <c:pt idx="3">
                  <c:v>Isolation/Containment</c:v>
                </c:pt>
                <c:pt idx="4">
                  <c:v>JIV Preparation/FTO Collection</c:v>
                </c:pt>
                <c:pt idx="5">
                  <c:v>Notification/Confirmation </c:v>
                </c:pt>
              </c:strCache>
            </c:strRef>
          </c:cat>
          <c:val>
            <c:numRef>
              <c:f>SwampPareto!$D$2:$D$7</c:f>
              <c:numCache>
                <c:formatCode>0.0%</c:formatCode>
                <c:ptCount val="6"/>
                <c:pt idx="0">
                  <c:v>0.36327248811721802</c:v>
                </c:pt>
                <c:pt idx="1">
                  <c:v>0.58844137191772461</c:v>
                </c:pt>
                <c:pt idx="2">
                  <c:v>0.75656747817993164</c:v>
                </c:pt>
                <c:pt idx="3">
                  <c:v>0.91581189632415771</c:v>
                </c:pt>
                <c:pt idx="4">
                  <c:v>0.97623223066329956</c:v>
                </c:pt>
                <c:pt idx="5">
                  <c:v>1</c:v>
                </c:pt>
              </c:numCache>
            </c:numRef>
          </c:val>
        </c:ser>
        <c:marker val="1"/>
        <c:axId val="62179968"/>
        <c:axId val="62178048"/>
      </c:lineChart>
      <c:catAx>
        <c:axId val="621612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Activity</a:t>
                </a:r>
              </a:p>
            </c:rich>
          </c:tx>
        </c:title>
        <c:tickLblPos val="nextTo"/>
        <c:crossAx val="62163584"/>
        <c:crosses val="autoZero"/>
        <c:auto val="1"/>
        <c:lblAlgn val="ctr"/>
        <c:lblOffset val="100"/>
      </c:catAx>
      <c:valAx>
        <c:axId val="62163584"/>
        <c:scaling>
          <c:orientation val="minMax"/>
          <c:max val="83.270828247070313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Swamp (Workdays)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62161280"/>
        <c:crosses val="autoZero"/>
        <c:crossBetween val="between"/>
      </c:valAx>
      <c:valAx>
        <c:axId val="62178048"/>
        <c:scaling>
          <c:orientation val="minMax"/>
          <c:max val="1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 Percent</a:t>
                </a:r>
                <a:endParaRPr/>
              </a:p>
            </c:rich>
          </c:tx>
        </c:title>
        <c:numFmt formatCode="0%" sourceLinked="0"/>
        <c:tickLblPos val="nextTo"/>
        <c:crossAx val="62179968"/>
        <c:crosses val="max"/>
        <c:crossBetween val="between"/>
      </c:valAx>
      <c:catAx>
        <c:axId val="62179968"/>
        <c:scaling>
          <c:orientation val="minMax"/>
        </c:scaling>
        <c:delete val="1"/>
        <c:axPos val="b"/>
        <c:tickLblPos val="none"/>
        <c:crossAx val="62178048"/>
        <c:crosses val="autoZero"/>
        <c:auto val="1"/>
        <c:lblAlgn val="ctr"/>
        <c:lblOffset val="100"/>
      </c:catAx>
      <c:spPr>
        <a:solidFill>
          <a:srgbClr val="FFFFFF"/>
        </a:solidFill>
      </c:spPr>
    </c:plotArea>
    <c:plotVisOnly val="1"/>
    <c:dispBlanksAs val="gap"/>
  </c:chart>
  <c:spPr>
    <a:solidFill>
      <a:srgbClr val="FFC000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="1"/>
            </a:pPr>
            <a:r>
              <a:rPr lang="en-US"/>
              <a:t>Pareto Chart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Activity</c:v>
          </c:tx>
          <c:spPr>
            <a:solidFill>
              <a:srgbClr val="333399"/>
            </a:solidFill>
            <a:effectLst/>
          </c:spPr>
          <c:cat>
            <c:strRef>
              <c:f>SectReplPareto!$A$2:$A$7</c:f>
              <c:strCache>
                <c:ptCount val="6"/>
                <c:pt idx="0">
                  <c:v>Mobilisation/JIV Execution</c:v>
                </c:pt>
                <c:pt idx="1">
                  <c:v>PTW/Security Clearance</c:v>
                </c:pt>
                <c:pt idx="2">
                  <c:v>Site Execution/Close Out</c:v>
                </c:pt>
                <c:pt idx="3">
                  <c:v>Isolation/Containment</c:v>
                </c:pt>
                <c:pt idx="4">
                  <c:v>JIV Preparation/FTO Collection</c:v>
                </c:pt>
                <c:pt idx="5">
                  <c:v>Notification/Confirmation </c:v>
                </c:pt>
              </c:strCache>
            </c:strRef>
          </c:cat>
          <c:val>
            <c:numRef>
              <c:f>SectReplPareto!$B$2:$B$7</c:f>
              <c:numCache>
                <c:formatCode>General</c:formatCode>
                <c:ptCount val="6"/>
                <c:pt idx="0">
                  <c:v>33.375</c:v>
                </c:pt>
                <c:pt idx="1">
                  <c:v>18.625</c:v>
                </c:pt>
                <c:pt idx="2">
                  <c:v>17</c:v>
                </c:pt>
                <c:pt idx="3">
                  <c:v>10.510416666666666</c:v>
                </c:pt>
                <c:pt idx="4">
                  <c:v>5.03125</c:v>
                </c:pt>
                <c:pt idx="5">
                  <c:v>2.1041666666666665</c:v>
                </c:pt>
              </c:numCache>
            </c:numRef>
          </c:val>
        </c:ser>
        <c:ser>
          <c:idx val="4"/>
          <c:order val="2"/>
        </c:ser>
        <c:axId val="62231296"/>
        <c:axId val="62233600"/>
      </c:barChart>
      <c:lineChart>
        <c:grouping val="standard"/>
        <c:ser>
          <c:idx val="1"/>
          <c:order val="1"/>
          <c:tx>
            <c:v>Cum Percent</c:v>
          </c:tx>
          <c:spPr>
            <a:ln w="12700">
              <a:solidFill>
                <a:srgbClr val="333399"/>
              </a:solidFill>
              <a:prstDash val="solid"/>
            </a:ln>
            <a:effectLst/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SectReplPareto!$A$2:$A$7</c:f>
              <c:strCache>
                <c:ptCount val="6"/>
                <c:pt idx="0">
                  <c:v>Mobilisation/JIV Execution</c:v>
                </c:pt>
                <c:pt idx="1">
                  <c:v>PTW/Security Clearance</c:v>
                </c:pt>
                <c:pt idx="2">
                  <c:v>Site Execution/Close Out</c:v>
                </c:pt>
                <c:pt idx="3">
                  <c:v>Isolation/Containment</c:v>
                </c:pt>
                <c:pt idx="4">
                  <c:v>JIV Preparation/FTO Collection</c:v>
                </c:pt>
                <c:pt idx="5">
                  <c:v>Notification/Confirmation </c:v>
                </c:pt>
              </c:strCache>
            </c:strRef>
          </c:cat>
          <c:val>
            <c:numRef>
              <c:f>SectReplPareto!$D$2:$D$7</c:f>
              <c:numCache>
                <c:formatCode>0.0%</c:formatCode>
                <c:ptCount val="6"/>
                <c:pt idx="0">
                  <c:v>0.3851887583732605</c:v>
                </c:pt>
                <c:pt idx="1">
                  <c:v>0.60014432668685913</c:v>
                </c:pt>
                <c:pt idx="2">
                  <c:v>0.7963452935218811</c:v>
                </c:pt>
                <c:pt idx="3">
                  <c:v>0.91764849424362183</c:v>
                </c:pt>
                <c:pt idx="4">
                  <c:v>0.97571533918380737</c:v>
                </c:pt>
                <c:pt idx="5">
                  <c:v>1</c:v>
                </c:pt>
              </c:numCache>
            </c:numRef>
          </c:val>
        </c:ser>
        <c:marker val="1"/>
        <c:axId val="62249984"/>
        <c:axId val="62248064"/>
      </c:lineChart>
      <c:catAx>
        <c:axId val="622312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Activity</a:t>
                </a:r>
              </a:p>
            </c:rich>
          </c:tx>
          <c:layout/>
        </c:title>
        <c:tickLblPos val="nextTo"/>
        <c:crossAx val="62233600"/>
        <c:crosses val="autoZero"/>
        <c:auto val="1"/>
        <c:lblAlgn val="ctr"/>
        <c:lblOffset val="100"/>
      </c:catAx>
      <c:valAx>
        <c:axId val="62233600"/>
        <c:scaling>
          <c:orientation val="minMax"/>
          <c:max val="86.645828247070313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Sect Repl. (Workdays)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62231296"/>
        <c:crosses val="autoZero"/>
        <c:crossBetween val="between"/>
      </c:valAx>
      <c:valAx>
        <c:axId val="62248064"/>
        <c:scaling>
          <c:orientation val="minMax"/>
          <c:max val="1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 Percent</a:t>
                </a:r>
                <a:endParaRPr/>
              </a:p>
            </c:rich>
          </c:tx>
          <c:layout/>
        </c:title>
        <c:numFmt formatCode="0%" sourceLinked="0"/>
        <c:tickLblPos val="nextTo"/>
        <c:crossAx val="62249984"/>
        <c:crosses val="max"/>
        <c:crossBetween val="between"/>
      </c:valAx>
      <c:catAx>
        <c:axId val="62249984"/>
        <c:scaling>
          <c:orientation val="minMax"/>
        </c:scaling>
        <c:delete val="1"/>
        <c:axPos val="b"/>
        <c:tickLblPos val="none"/>
        <c:crossAx val="62248064"/>
        <c:crosses val="autoZero"/>
        <c:auto val="1"/>
        <c:lblAlgn val="ctr"/>
        <c:lblOffset val="100"/>
      </c:catAx>
      <c:spPr>
        <a:solidFill>
          <a:srgbClr val="FFFFFF"/>
        </a:solidFill>
      </c:spPr>
    </c:plotArea>
    <c:plotVisOnly val="1"/>
    <c:dispBlanksAs val="gap"/>
  </c:chart>
  <c:spPr>
    <a:solidFill>
      <a:srgbClr val="FFC000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5481159841827161"/>
          <c:y val="7.4000998917280958E-2"/>
          <c:w val="0.54686637948563921"/>
          <c:h val="0.89185399717755587"/>
        </c:manualLayout>
      </c:layout>
      <c:barChart>
        <c:barDir val="bar"/>
        <c:grouping val="clustered"/>
        <c:ser>
          <c:idx val="3"/>
          <c:order val="3"/>
          <c:tx>
            <c:v>Categories</c:v>
          </c:tx>
          <c:spPr>
            <a:noFill/>
            <a:ln w="25400">
              <a:noFill/>
            </a:ln>
          </c:spPr>
          <c:cat>
            <c:strRef>
              <c:f>Sheet14!$E$2:$E$9</c:f>
              <c:strCache>
                <c:ptCount val="7"/>
                <c:pt idx="1">
                  <c:v>Notification/Confirmation </c:v>
                </c:pt>
                <c:pt idx="2">
                  <c:v>Isolation/Containment</c:v>
                </c:pt>
                <c:pt idx="3">
                  <c:v>JIV Preparation/FTO Collection</c:v>
                </c:pt>
                <c:pt idx="4">
                  <c:v>PTW/Security Clearance</c:v>
                </c:pt>
                <c:pt idx="5">
                  <c:v>Mobilisation/JIV Execution</c:v>
                </c:pt>
                <c:pt idx="6">
                  <c:v>Site Execution/Close Out</c:v>
                </c:pt>
              </c:strCache>
            </c:strRef>
          </c:cat>
          <c:val>
            <c:numRef>
              <c:f>Sheet14!$F$2:$F$9</c:f>
              <c:numCache>
                <c:formatCode>General</c:formatCode>
                <c:ptCount val="8"/>
                <c:pt idx="0" formatCode="0.00">
                  <c:v>33.375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1.9791666666666667</c:v>
                </c:pt>
              </c:numCache>
            </c:numRef>
          </c:val>
        </c:ser>
        <c:axId val="62281216"/>
        <c:axId val="62279680"/>
      </c:barChart>
      <c:scatterChart>
        <c:scatterStyle val="lineMarker"/>
        <c:ser>
          <c:idx val="0"/>
          <c:order val="0"/>
          <c:tx>
            <c:strRef>
              <c:f>Sheet14!$B$2</c:f>
              <c:strCache>
                <c:ptCount val="1"/>
                <c:pt idx="0">
                  <c:v>Land (Workdays)</c:v>
                </c:pt>
              </c:strCache>
            </c:strRef>
          </c:tx>
          <c:spPr>
            <a:ln w="25400">
              <a:solidFill>
                <a:srgbClr val="002060"/>
              </a:solidFill>
              <a:prstDash val="sysDash"/>
            </a:ln>
          </c:spPr>
          <c:marker>
            <c:symbol val="circle"/>
            <c:size val="6"/>
            <c:spPr>
              <a:solidFill>
                <a:srgbClr val="002060"/>
              </a:solidFill>
              <a:ln w="31750" cap="rnd">
                <a:solidFill>
                  <a:srgbClr val="002060"/>
                </a:solidFill>
              </a:ln>
            </c:spPr>
          </c:marker>
          <c:xVal>
            <c:numRef>
              <c:f>Sheet14!$B$3:$B$8</c:f>
              <c:numCache>
                <c:formatCode>0.00</c:formatCode>
                <c:ptCount val="6"/>
                <c:pt idx="0">
                  <c:v>2.2291666666666665</c:v>
                </c:pt>
                <c:pt idx="1">
                  <c:v>10.291666666666666</c:v>
                </c:pt>
                <c:pt idx="2">
                  <c:v>9.03125</c:v>
                </c:pt>
                <c:pt idx="3">
                  <c:v>10.8125</c:v>
                </c:pt>
                <c:pt idx="4">
                  <c:v>18.875</c:v>
                </c:pt>
                <c:pt idx="5">
                  <c:v>5.25</c:v>
                </c:pt>
              </c:numCache>
            </c:numRef>
          </c:xVal>
          <c:yVal>
            <c:numRef>
              <c:f>Sheet14!$G$3:$G$8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</c:ser>
        <c:ser>
          <c:idx val="1"/>
          <c:order val="1"/>
          <c:tx>
            <c:strRef>
              <c:f>Sheet14!$C$2</c:f>
              <c:strCache>
                <c:ptCount val="1"/>
                <c:pt idx="0">
                  <c:v>Swamp (Workdays)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FF0000"/>
              </a:solidFill>
              <a:ln w="38100">
                <a:solidFill>
                  <a:srgbClr val="FF0000"/>
                </a:solidFill>
                <a:prstDash val="sysDash"/>
              </a:ln>
            </c:spPr>
          </c:marker>
          <c:xVal>
            <c:numRef>
              <c:f>Sheet14!$C$3:$C$8</c:f>
              <c:numCache>
                <c:formatCode>General</c:formatCode>
                <c:ptCount val="6"/>
                <c:pt idx="0">
                  <c:v>1.9791666666666667</c:v>
                </c:pt>
                <c:pt idx="1">
                  <c:v>13.260416666666666</c:v>
                </c:pt>
                <c:pt idx="2">
                  <c:v>5.03125</c:v>
                </c:pt>
                <c:pt idx="3">
                  <c:v>18.75</c:v>
                </c:pt>
                <c:pt idx="4">
                  <c:v>30.25</c:v>
                </c:pt>
                <c:pt idx="5">
                  <c:v>14</c:v>
                </c:pt>
              </c:numCache>
            </c:numRef>
          </c:xVal>
          <c:yVal>
            <c:numRef>
              <c:f>Sheet14!$G$3:$G$8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</c:ser>
        <c:ser>
          <c:idx val="2"/>
          <c:order val="2"/>
          <c:tx>
            <c:strRef>
              <c:f>Sheet14!$D$2</c:f>
              <c:strCache>
                <c:ptCount val="1"/>
                <c:pt idx="0">
                  <c:v>Sect Repl. (Workdays)</c:v>
                </c:pt>
              </c:strCache>
            </c:strRef>
          </c:tx>
          <c:spPr>
            <a:ln w="25400">
              <a:solidFill>
                <a:schemeClr val="accent6"/>
              </a:solidFill>
              <a:prstDash val="sysDash"/>
            </a:ln>
          </c:spPr>
          <c:marker>
            <c:symbol val="circle"/>
            <c:size val="6"/>
            <c:spPr>
              <a:solidFill>
                <a:schemeClr val="accent6"/>
              </a:solidFill>
              <a:ln w="38100">
                <a:solidFill>
                  <a:srgbClr val="F79646"/>
                </a:solidFill>
              </a:ln>
            </c:spPr>
          </c:marker>
          <c:xVal>
            <c:numRef>
              <c:f>Sheet14!$D$3:$D$8</c:f>
              <c:numCache>
                <c:formatCode>General</c:formatCode>
                <c:ptCount val="6"/>
                <c:pt idx="0">
                  <c:v>2.1041666666666665</c:v>
                </c:pt>
                <c:pt idx="1">
                  <c:v>10.510416666666666</c:v>
                </c:pt>
                <c:pt idx="2">
                  <c:v>5.03125</c:v>
                </c:pt>
                <c:pt idx="3">
                  <c:v>18.625</c:v>
                </c:pt>
                <c:pt idx="4">
                  <c:v>33.375</c:v>
                </c:pt>
                <c:pt idx="5">
                  <c:v>17</c:v>
                </c:pt>
              </c:numCache>
            </c:numRef>
          </c:xVal>
          <c:yVal>
            <c:numRef>
              <c:f>Sheet14!$G$3:$G$8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</c:ser>
        <c:axId val="62264064"/>
        <c:axId val="62265600"/>
      </c:scatterChart>
      <c:valAx>
        <c:axId val="62264064"/>
        <c:scaling>
          <c:orientation val="minMax"/>
        </c:scaling>
        <c:delete val="1"/>
        <c:axPos val="b"/>
        <c:numFmt formatCode="0.00" sourceLinked="1"/>
        <c:tickLblPos val="none"/>
        <c:crossAx val="62265600"/>
        <c:crosses val="autoZero"/>
        <c:crossBetween val="midCat"/>
      </c:valAx>
      <c:valAx>
        <c:axId val="62265600"/>
        <c:scaling>
          <c:orientation val="minMax"/>
          <c:max val="7"/>
          <c:min val="0"/>
        </c:scaling>
        <c:delete val="1"/>
        <c:axPos val="r"/>
        <c:numFmt formatCode="General" sourceLinked="1"/>
        <c:tickLblPos val="none"/>
        <c:crossAx val="62264064"/>
        <c:crosses val="max"/>
        <c:crossBetween val="midCat"/>
        <c:majorUnit val="1"/>
      </c:valAx>
      <c:valAx>
        <c:axId val="62279680"/>
        <c:scaling>
          <c:orientation val="minMax"/>
        </c:scaling>
        <c:axPos val="b"/>
        <c:majorGridlines>
          <c:spPr>
            <a:ln w="12700">
              <a:solidFill>
                <a:srgbClr val="D9D9D9"/>
              </a:solidFill>
              <a:prstDash val="solid"/>
            </a:ln>
          </c:spPr>
        </c:majorGridlines>
        <c:numFmt formatCode="0.00" sourceLinked="1"/>
        <c:tickLblPos val="nextTo"/>
        <c:spPr>
          <a:ln w="12700">
            <a:solidFill>
              <a:srgbClr val="A6A6A6"/>
            </a:solidFill>
            <a:prstDash val="solid"/>
          </a:ln>
        </c:spPr>
        <c:crossAx val="62281216"/>
        <c:crosses val="max"/>
        <c:crossBetween val="midCat"/>
      </c:valAx>
      <c:catAx>
        <c:axId val="62281216"/>
        <c:scaling>
          <c:orientation val="maxMin"/>
        </c:scaling>
        <c:axPos val="l"/>
        <c:majorGridlines>
          <c:spPr>
            <a:ln w="12700">
              <a:solidFill>
                <a:srgbClr val="D9D9D9"/>
              </a:solidFill>
              <a:prstDash val="solid"/>
            </a:ln>
          </c:spPr>
        </c:majorGridlines>
        <c:majorTickMark val="none"/>
        <c:tickLblPos val="low"/>
        <c:spPr>
          <a:ln w="12700">
            <a:solidFill>
              <a:srgbClr val="A6A6A6"/>
            </a:solidFill>
            <a:prstDash val="solid"/>
          </a:ln>
        </c:spPr>
        <c:crossAx val="62279680"/>
        <c:crossesAt val="0"/>
        <c:auto val="1"/>
        <c:lblAlgn val="ctr"/>
        <c:lblOffset val="100"/>
        <c:tickLblSkip val="1"/>
        <c:tickMarkSkip val="1"/>
      </c:catAx>
      <c:spPr>
        <a:solidFill>
          <a:sysClr val="window" lastClr="FFFFFF">
            <a:lumMod val="85000"/>
            <a:alpha val="59000"/>
          </a:sysClr>
        </a:solidFill>
        <a:ln w="38100">
          <a:solidFill>
            <a:srgbClr val="002060"/>
          </a:solidFill>
          <a:prstDash val="solid"/>
        </a:ln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2774731823599546"/>
          <c:y val="0.34655270805168392"/>
          <c:w val="0.15636074692093768"/>
          <c:h val="0.16589843232890678"/>
        </c:manualLayout>
      </c:layout>
      <c:spPr>
        <a:ln w="25400">
          <a:noFill/>
        </a:ln>
      </c:spPr>
    </c:legend>
    <c:plotVisOnly val="1"/>
    <c:dispBlanksAs val="gap"/>
  </c:chart>
  <c:spPr>
    <a:solidFill>
      <a:sysClr val="window" lastClr="FFFFFF">
        <a:lumMod val="85000"/>
        <a:alpha val="5000"/>
      </a:sysClr>
    </a:solidFill>
    <a:ln w="9525">
      <a:solidFill>
        <a:srgbClr val="002060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63</xdr:row>
      <xdr:rowOff>9525</xdr:rowOff>
    </xdr:from>
    <xdr:ext cx="531684" cy="264560"/>
    <xdr:sp macro="" textlink="">
      <xdr:nvSpPr>
        <xdr:cNvPr id="2" name="TextBox 1"/>
        <xdr:cNvSpPr txBox="1"/>
      </xdr:nvSpPr>
      <xdr:spPr>
        <a:xfrm>
          <a:off x="5229225" y="12172950"/>
          <a:ext cx="531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 b="1"/>
            <a:t>Hours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0</xdr:row>
      <xdr:rowOff>25400</xdr:rowOff>
    </xdr:from>
    <xdr:to>
      <xdr:col>14</xdr:col>
      <xdr:colOff>330200</xdr:colOff>
      <xdr:row>21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0</xdr:row>
      <xdr:rowOff>25400</xdr:rowOff>
    </xdr:from>
    <xdr:to>
      <xdr:col>14</xdr:col>
      <xdr:colOff>330200</xdr:colOff>
      <xdr:row>21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0</xdr:row>
      <xdr:rowOff>25400</xdr:rowOff>
    </xdr:from>
    <xdr:to>
      <xdr:col>14</xdr:col>
      <xdr:colOff>330200</xdr:colOff>
      <xdr:row>21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104774</xdr:colOff>
      <xdr:row>0</xdr:row>
      <xdr:rowOff>123825</xdr:rowOff>
    </xdr:from>
    <xdr:to>
      <xdr:col>21</xdr:col>
      <xdr:colOff>609599</xdr:colOff>
      <xdr:row>34</xdr:row>
      <xdr:rowOff>178835</xdr:rowOff>
    </xdr:to>
    <xdr:grpSp>
      <xdr:nvGrpSpPr>
        <xdr:cNvPr id="4" name="Group 3"/>
        <xdr:cNvGrpSpPr/>
      </xdr:nvGrpSpPr>
      <xdr:grpSpPr>
        <a:xfrm>
          <a:off x="5591174" y="123825"/>
          <a:ext cx="7820025" cy="8798960"/>
          <a:chOff x="5591174" y="123825"/>
          <a:chExt cx="7820025" cy="8798960"/>
        </a:xfrm>
      </xdr:grpSpPr>
      <xdr:graphicFrame macro="">
        <xdr:nvGraphicFramePr>
          <xdr:cNvPr id="2" name="Chart 1"/>
          <xdr:cNvGraphicFramePr/>
        </xdr:nvGraphicFramePr>
        <xdr:xfrm>
          <a:off x="5591174" y="123825"/>
          <a:ext cx="7820025" cy="85820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/>
          <xdr:cNvSpPr txBox="1"/>
        </xdr:nvSpPr>
        <xdr:spPr>
          <a:xfrm>
            <a:off x="9344025" y="8658225"/>
            <a:ext cx="117455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 b="1"/>
              <a:t>WorkDays (8Hrs)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tabSelected="1" workbookViewId="0">
      <selection activeCell="C86" sqref="C86:L94"/>
    </sheetView>
  </sheetViews>
  <sheetFormatPr defaultColWidth="13.7109375" defaultRowHeight="15"/>
  <cols>
    <col min="1" max="1" width="6.7109375" style="1" customWidth="1"/>
    <col min="2" max="2" width="23.140625" style="1" customWidth="1"/>
    <col min="3" max="3" width="17.5703125" style="1" customWidth="1"/>
    <col min="4" max="4" width="9.42578125" style="2" customWidth="1"/>
    <col min="5" max="5" width="8.42578125" style="2" customWidth="1"/>
    <col min="6" max="6" width="9.28515625" style="2" customWidth="1"/>
    <col min="7" max="7" width="11.28515625" style="2" customWidth="1"/>
    <col min="8" max="8" width="8.7109375" style="2" customWidth="1"/>
    <col min="9" max="9" width="9.42578125" style="2" customWidth="1"/>
    <col min="10" max="10" width="9.85546875" style="2" customWidth="1"/>
    <col min="11" max="11" width="10.7109375" style="2" customWidth="1"/>
    <col min="12" max="12" width="9.140625" style="2" customWidth="1"/>
    <col min="13" max="13" width="8.7109375" style="2" customWidth="1"/>
    <col min="14" max="14" width="7.42578125" style="2" customWidth="1"/>
    <col min="15" max="15" width="13.7109375" style="2"/>
    <col min="16" max="16" width="14.28515625" style="1" customWidth="1"/>
    <col min="17" max="16384" width="13.7109375" style="1"/>
  </cols>
  <sheetData>
    <row r="1" spans="1:16" ht="16.5" thickTop="1" thickBot="1">
      <c r="D1" s="127" t="s">
        <v>0</v>
      </c>
      <c r="E1" s="128"/>
      <c r="F1" s="128"/>
      <c r="G1" s="129"/>
      <c r="H1" s="128" t="s">
        <v>1</v>
      </c>
      <c r="I1" s="128"/>
      <c r="J1" s="128"/>
      <c r="K1" s="129"/>
      <c r="L1" s="127" t="s">
        <v>2</v>
      </c>
      <c r="M1" s="128"/>
      <c r="N1" s="128"/>
      <c r="O1" s="129"/>
    </row>
    <row r="2" spans="1:16" ht="31.5" thickTop="1" thickBot="1">
      <c r="A2" s="3"/>
      <c r="B2" s="3" t="s">
        <v>3</v>
      </c>
      <c r="C2" s="4" t="s">
        <v>4</v>
      </c>
      <c r="D2" s="5" t="s">
        <v>5</v>
      </c>
      <c r="E2" s="6" t="s">
        <v>6</v>
      </c>
      <c r="F2" s="6" t="s">
        <v>7</v>
      </c>
      <c r="G2" s="7" t="s">
        <v>8</v>
      </c>
      <c r="H2" s="8" t="s">
        <v>5</v>
      </c>
      <c r="I2" s="9" t="s">
        <v>6</v>
      </c>
      <c r="J2" s="9" t="s">
        <v>7</v>
      </c>
      <c r="K2" s="9" t="s">
        <v>8</v>
      </c>
      <c r="L2" s="9" t="s">
        <v>5</v>
      </c>
      <c r="M2" s="9" t="s">
        <v>6</v>
      </c>
      <c r="N2" s="9" t="s">
        <v>7</v>
      </c>
      <c r="O2" s="9" t="s">
        <v>8</v>
      </c>
      <c r="P2" s="3" t="s">
        <v>9</v>
      </c>
    </row>
    <row r="3" spans="1:16" ht="16.5" thickTop="1" thickBot="1">
      <c r="A3" s="11"/>
      <c r="B3" s="11"/>
      <c r="C3" s="12"/>
      <c r="D3" s="13"/>
      <c r="E3" s="14"/>
      <c r="F3" s="14"/>
      <c r="G3" s="15"/>
      <c r="H3" s="16"/>
      <c r="I3" s="17"/>
      <c r="J3" s="17"/>
      <c r="K3" s="17"/>
      <c r="L3" s="17"/>
      <c r="M3" s="17"/>
      <c r="N3" s="17"/>
      <c r="O3" s="17"/>
      <c r="P3" s="11"/>
    </row>
    <row r="4" spans="1:16" ht="15.75" thickTop="1">
      <c r="A4" s="130" t="s">
        <v>10</v>
      </c>
      <c r="B4" s="18" t="s">
        <v>11</v>
      </c>
      <c r="C4" s="19" t="s">
        <v>12</v>
      </c>
      <c r="D4" s="20"/>
      <c r="E4" s="21" t="s">
        <v>13</v>
      </c>
      <c r="F4" s="21"/>
      <c r="G4" s="22" t="s">
        <v>13</v>
      </c>
      <c r="H4" s="20"/>
      <c r="I4" s="21" t="s">
        <v>13</v>
      </c>
      <c r="J4" s="21"/>
      <c r="K4" s="22" t="s">
        <v>13</v>
      </c>
      <c r="L4" s="20"/>
      <c r="M4" s="21" t="s">
        <v>13</v>
      </c>
      <c r="N4" s="21"/>
      <c r="O4" s="22" t="s">
        <v>13</v>
      </c>
      <c r="P4" s="23"/>
    </row>
    <row r="5" spans="1:16" ht="24">
      <c r="A5" s="130"/>
      <c r="B5" s="18" t="s">
        <v>14</v>
      </c>
      <c r="C5" s="19" t="s">
        <v>15</v>
      </c>
      <c r="D5" s="25"/>
      <c r="E5" s="24" t="s">
        <v>13</v>
      </c>
      <c r="F5" s="24"/>
      <c r="G5" s="26" t="s">
        <v>13</v>
      </c>
      <c r="H5" s="25"/>
      <c r="I5" s="24" t="s">
        <v>13</v>
      </c>
      <c r="J5" s="24"/>
      <c r="K5" s="26" t="s">
        <v>13</v>
      </c>
      <c r="L5" s="25"/>
      <c r="M5" s="24" t="s">
        <v>13</v>
      </c>
      <c r="N5" s="24"/>
      <c r="O5" s="26" t="s">
        <v>13</v>
      </c>
      <c r="P5" s="23"/>
    </row>
    <row r="6" spans="1:16">
      <c r="A6" s="130"/>
      <c r="B6" s="18" t="s">
        <v>16</v>
      </c>
      <c r="C6" s="19" t="s">
        <v>17</v>
      </c>
      <c r="D6" s="25" t="s">
        <v>18</v>
      </c>
      <c r="E6" s="24">
        <v>10</v>
      </c>
      <c r="F6" s="24">
        <f>E6/60</f>
        <v>0.16666666666666666</v>
      </c>
      <c r="G6" s="26">
        <f>(E6/60)/8</f>
        <v>2.0833333333333332E-2</v>
      </c>
      <c r="H6" s="25" t="s">
        <v>18</v>
      </c>
      <c r="I6" s="24">
        <v>10</v>
      </c>
      <c r="J6" s="24">
        <f>I6/60</f>
        <v>0.16666666666666666</v>
      </c>
      <c r="K6" s="26">
        <f>(I6/60)/8</f>
        <v>2.0833333333333332E-2</v>
      </c>
      <c r="L6" s="25" t="s">
        <v>18</v>
      </c>
      <c r="M6" s="24">
        <v>10</v>
      </c>
      <c r="N6" s="24">
        <f>M6/60</f>
        <v>0.16666666666666666</v>
      </c>
      <c r="O6" s="26">
        <f>(M6/60)/8</f>
        <v>2.0833333333333332E-2</v>
      </c>
      <c r="P6" s="23"/>
    </row>
    <row r="7" spans="1:16">
      <c r="A7" s="130"/>
      <c r="B7" s="27" t="s">
        <v>19</v>
      </c>
      <c r="C7" s="28" t="s">
        <v>15</v>
      </c>
      <c r="D7" s="29"/>
      <c r="E7" s="30" t="s">
        <v>13</v>
      </c>
      <c r="F7" s="30"/>
      <c r="G7" s="31" t="s">
        <v>13</v>
      </c>
      <c r="H7" s="29"/>
      <c r="I7" s="30" t="s">
        <v>13</v>
      </c>
      <c r="J7" s="30"/>
      <c r="K7" s="31" t="s">
        <v>13</v>
      </c>
      <c r="L7" s="29"/>
      <c r="M7" s="30" t="s">
        <v>13</v>
      </c>
      <c r="N7" s="30"/>
      <c r="O7" s="31" t="s">
        <v>13</v>
      </c>
      <c r="P7" s="32"/>
    </row>
    <row r="8" spans="1:16">
      <c r="A8" s="130"/>
      <c r="B8" s="131" t="s">
        <v>20</v>
      </c>
      <c r="C8" s="132" t="s">
        <v>21</v>
      </c>
      <c r="D8" s="134" t="s">
        <v>22</v>
      </c>
      <c r="E8" s="135">
        <f>(8*60)</f>
        <v>480</v>
      </c>
      <c r="F8" s="135">
        <f t="shared" ref="F8:F14" si="0">E8/60</f>
        <v>8</v>
      </c>
      <c r="G8" s="139">
        <f>(E8/60)/8</f>
        <v>1</v>
      </c>
      <c r="H8" s="134" t="s">
        <v>23</v>
      </c>
      <c r="I8" s="135">
        <f>5*60</f>
        <v>300</v>
      </c>
      <c r="J8" s="135">
        <f>I8/60</f>
        <v>5</v>
      </c>
      <c r="K8" s="139" t="s">
        <v>13</v>
      </c>
      <c r="L8" s="134" t="s">
        <v>22</v>
      </c>
      <c r="M8" s="135">
        <f>8*60</f>
        <v>480</v>
      </c>
      <c r="N8" s="135">
        <f>M8/60</f>
        <v>8</v>
      </c>
      <c r="O8" s="139">
        <f>N8/8</f>
        <v>1</v>
      </c>
      <c r="P8" s="141"/>
    </row>
    <row r="9" spans="1:16">
      <c r="A9" s="130"/>
      <c r="B9" s="131"/>
      <c r="C9" s="133"/>
      <c r="D9" s="134"/>
      <c r="E9" s="136"/>
      <c r="F9" s="136"/>
      <c r="G9" s="140"/>
      <c r="H9" s="134"/>
      <c r="I9" s="136"/>
      <c r="J9" s="136"/>
      <c r="K9" s="140"/>
      <c r="L9" s="134"/>
      <c r="M9" s="136"/>
      <c r="N9" s="136"/>
      <c r="O9" s="140"/>
      <c r="P9" s="142"/>
    </row>
    <row r="10" spans="1:16" ht="36">
      <c r="A10" s="130"/>
      <c r="B10" s="18" t="s">
        <v>24</v>
      </c>
      <c r="C10" s="19" t="s">
        <v>17</v>
      </c>
      <c r="D10" s="25" t="s">
        <v>25</v>
      </c>
      <c r="E10" s="24">
        <v>30</v>
      </c>
      <c r="F10" s="24">
        <f t="shared" si="0"/>
        <v>0.5</v>
      </c>
      <c r="G10" s="26">
        <f>(E10/60)/8</f>
        <v>6.25E-2</v>
      </c>
      <c r="H10" s="25" t="s">
        <v>26</v>
      </c>
      <c r="I10" s="24">
        <v>30</v>
      </c>
      <c r="J10" s="24">
        <f>I10/60</f>
        <v>0.5</v>
      </c>
      <c r="K10" s="26">
        <f>(I10/60)/8</f>
        <v>6.25E-2</v>
      </c>
      <c r="L10" s="25" t="s">
        <v>26</v>
      </c>
      <c r="M10" s="24">
        <v>30</v>
      </c>
      <c r="N10" s="24">
        <f t="shared" ref="N10:N14" si="1">M10/60</f>
        <v>0.5</v>
      </c>
      <c r="O10" s="26">
        <f>(M10/60)/8</f>
        <v>6.25E-2</v>
      </c>
      <c r="P10" s="23"/>
    </row>
    <row r="11" spans="1:16" ht="36">
      <c r="A11" s="130"/>
      <c r="B11" s="18" t="s">
        <v>27</v>
      </c>
      <c r="C11" s="19" t="s">
        <v>28</v>
      </c>
      <c r="D11" s="25" t="s">
        <v>29</v>
      </c>
      <c r="E11" s="24">
        <v>60</v>
      </c>
      <c r="F11" s="24">
        <f t="shared" si="0"/>
        <v>1</v>
      </c>
      <c r="G11" s="26">
        <f>(E11/60)/8</f>
        <v>0.125</v>
      </c>
      <c r="H11" s="25" t="s">
        <v>30</v>
      </c>
      <c r="I11" s="24">
        <v>120</v>
      </c>
      <c r="J11" s="24">
        <f>I11/60</f>
        <v>2</v>
      </c>
      <c r="K11" s="26">
        <f>(I11/60)/8</f>
        <v>0.25</v>
      </c>
      <c r="L11" s="25"/>
      <c r="M11" s="24">
        <v>0</v>
      </c>
      <c r="N11" s="24">
        <f t="shared" si="1"/>
        <v>0</v>
      </c>
      <c r="O11" s="26">
        <f>(M11/60)/8</f>
        <v>0</v>
      </c>
      <c r="P11" s="23"/>
    </row>
    <row r="12" spans="1:16">
      <c r="A12" s="130"/>
      <c r="B12" s="18" t="s">
        <v>31</v>
      </c>
      <c r="C12" s="19" t="s">
        <v>17</v>
      </c>
      <c r="D12" s="25" t="s">
        <v>18</v>
      </c>
      <c r="E12" s="24">
        <v>10</v>
      </c>
      <c r="F12" s="24">
        <f t="shared" si="0"/>
        <v>0.16666666666666666</v>
      </c>
      <c r="G12" s="26">
        <f>(E12/60)/8</f>
        <v>2.0833333333333332E-2</v>
      </c>
      <c r="H12" s="25" t="s">
        <v>18</v>
      </c>
      <c r="I12" s="24">
        <v>10</v>
      </c>
      <c r="J12" s="24">
        <f t="shared" ref="J12:J14" si="2">I12/60</f>
        <v>0.16666666666666666</v>
      </c>
      <c r="K12" s="26">
        <f>(I12/60)/8</f>
        <v>2.0833333333333332E-2</v>
      </c>
      <c r="L12" s="25" t="s">
        <v>18</v>
      </c>
      <c r="M12" s="24">
        <v>10</v>
      </c>
      <c r="N12" s="24">
        <f t="shared" si="1"/>
        <v>0.16666666666666666</v>
      </c>
      <c r="O12" s="26">
        <f>(M12/60)/8</f>
        <v>2.0833333333333332E-2</v>
      </c>
      <c r="P12" s="23"/>
    </row>
    <row r="13" spans="1:16">
      <c r="A13" s="130"/>
      <c r="B13" s="18" t="s">
        <v>32</v>
      </c>
      <c r="C13" s="19" t="s">
        <v>17</v>
      </c>
      <c r="D13" s="25" t="s">
        <v>25</v>
      </c>
      <c r="E13" s="24">
        <v>30</v>
      </c>
      <c r="F13" s="24">
        <f t="shared" si="0"/>
        <v>0.5</v>
      </c>
      <c r="G13" s="26">
        <f>(E13/60)/8</f>
        <v>6.25E-2</v>
      </c>
      <c r="H13" s="25" t="s">
        <v>26</v>
      </c>
      <c r="I13" s="24">
        <v>30</v>
      </c>
      <c r="J13" s="24">
        <f t="shared" si="2"/>
        <v>0.5</v>
      </c>
      <c r="K13" s="26">
        <f>(I13/60)/8</f>
        <v>6.25E-2</v>
      </c>
      <c r="L13" s="25" t="s">
        <v>26</v>
      </c>
      <c r="M13" s="24">
        <v>30</v>
      </c>
      <c r="N13" s="24">
        <f t="shared" si="1"/>
        <v>0.5</v>
      </c>
      <c r="O13" s="26">
        <f>(M13/60)/8</f>
        <v>6.25E-2</v>
      </c>
      <c r="P13" s="23"/>
    </row>
    <row r="14" spans="1:16">
      <c r="A14" s="130"/>
      <c r="B14" s="143" t="s">
        <v>33</v>
      </c>
      <c r="C14" s="145" t="s">
        <v>17</v>
      </c>
      <c r="D14" s="134" t="s">
        <v>34</v>
      </c>
      <c r="E14" s="135">
        <f>(7*60)+30</f>
        <v>450</v>
      </c>
      <c r="F14" s="137">
        <f t="shared" si="0"/>
        <v>7.5</v>
      </c>
      <c r="G14" s="139">
        <f>(E14/60)/8</f>
        <v>0.9375</v>
      </c>
      <c r="H14" s="134" t="s">
        <v>34</v>
      </c>
      <c r="I14" s="135">
        <v>450</v>
      </c>
      <c r="J14" s="137">
        <f t="shared" si="2"/>
        <v>7.5</v>
      </c>
      <c r="K14" s="139">
        <f>(I14/60)/8</f>
        <v>0.9375</v>
      </c>
      <c r="L14" s="134" t="s">
        <v>34</v>
      </c>
      <c r="M14" s="135">
        <v>450</v>
      </c>
      <c r="N14" s="137">
        <f t="shared" si="1"/>
        <v>7.5</v>
      </c>
      <c r="O14" s="139">
        <f>(M14/60)/8</f>
        <v>0.9375</v>
      </c>
      <c r="P14" s="146" t="s">
        <v>35</v>
      </c>
    </row>
    <row r="15" spans="1:16" ht="76.5" customHeight="1">
      <c r="A15" s="130"/>
      <c r="B15" s="144"/>
      <c r="C15" s="145"/>
      <c r="D15" s="134"/>
      <c r="E15" s="135"/>
      <c r="F15" s="138"/>
      <c r="G15" s="140"/>
      <c r="H15" s="134"/>
      <c r="I15" s="135"/>
      <c r="J15" s="138"/>
      <c r="K15" s="140"/>
      <c r="L15" s="134"/>
      <c r="M15" s="135"/>
      <c r="N15" s="138"/>
      <c r="O15" s="140"/>
      <c r="P15" s="146"/>
    </row>
    <row r="16" spans="1:16">
      <c r="A16" s="37" t="s">
        <v>36</v>
      </c>
      <c r="B16" s="38"/>
      <c r="C16" s="39"/>
      <c r="D16" s="40"/>
      <c r="E16" s="41">
        <f>SUM(E4:E15)</f>
        <v>1070</v>
      </c>
      <c r="F16" s="41">
        <f>SUM(F4:F15)</f>
        <v>17.833333333333332</v>
      </c>
      <c r="G16" s="42">
        <f>(E16/60)/8</f>
        <v>2.2291666666666665</v>
      </c>
      <c r="H16" s="40"/>
      <c r="I16" s="41">
        <f>SUM(I4:I15)</f>
        <v>950</v>
      </c>
      <c r="J16" s="41">
        <f>SUM(J4:J15)</f>
        <v>15.833333333333334</v>
      </c>
      <c r="K16" s="42">
        <f>(I16/60)/8</f>
        <v>1.9791666666666667</v>
      </c>
      <c r="L16" s="40"/>
      <c r="M16" s="41">
        <f>SUM(M4:M15)</f>
        <v>1010</v>
      </c>
      <c r="N16" s="41">
        <f>SUM(N4:N15)</f>
        <v>16.833333333333332</v>
      </c>
      <c r="O16" s="42">
        <f>(M16/60)/8</f>
        <v>2.1041666666666665</v>
      </c>
      <c r="P16" s="43"/>
    </row>
    <row r="17" spans="1:16" ht="24">
      <c r="A17" s="147" t="s">
        <v>37</v>
      </c>
      <c r="B17" s="44" t="s">
        <v>38</v>
      </c>
      <c r="C17" s="45" t="s">
        <v>39</v>
      </c>
      <c r="D17" s="46" t="s">
        <v>26</v>
      </c>
      <c r="E17" s="24">
        <v>30</v>
      </c>
      <c r="F17" s="24">
        <f t="shared" ref="F17:F58" si="3">E17/60</f>
        <v>0.5</v>
      </c>
      <c r="G17" s="26">
        <f>(E17/60)/8</f>
        <v>6.25E-2</v>
      </c>
      <c r="H17" s="46" t="s">
        <v>40</v>
      </c>
      <c r="I17" s="24">
        <f>24*60</f>
        <v>1440</v>
      </c>
      <c r="J17" s="24">
        <f t="shared" ref="J17:J32" si="4">I17/60</f>
        <v>24</v>
      </c>
      <c r="K17" s="26">
        <f>(I17/60)/8</f>
        <v>3</v>
      </c>
      <c r="L17" s="46" t="s">
        <v>41</v>
      </c>
      <c r="M17" s="24">
        <v>135</v>
      </c>
      <c r="N17" s="24">
        <f t="shared" ref="N17:N19" si="5">M17/60</f>
        <v>2.25</v>
      </c>
      <c r="O17" s="26">
        <f>(M17/60)/8</f>
        <v>0.28125</v>
      </c>
      <c r="P17" s="47"/>
    </row>
    <row r="18" spans="1:16" ht="24">
      <c r="A18" s="148"/>
      <c r="B18" s="44" t="s">
        <v>42</v>
      </c>
      <c r="C18" s="45" t="s">
        <v>39</v>
      </c>
      <c r="D18" s="46" t="s">
        <v>43</v>
      </c>
      <c r="E18" s="24">
        <v>45</v>
      </c>
      <c r="F18" s="24">
        <f t="shared" si="3"/>
        <v>0.75</v>
      </c>
      <c r="G18" s="26">
        <f>(E18/60)/8</f>
        <v>9.375E-2</v>
      </c>
      <c r="H18" s="46" t="s">
        <v>29</v>
      </c>
      <c r="I18" s="24">
        <v>60</v>
      </c>
      <c r="J18" s="24">
        <f t="shared" si="4"/>
        <v>1</v>
      </c>
      <c r="K18" s="26">
        <f>(I18/60)/8</f>
        <v>0.125</v>
      </c>
      <c r="L18" s="46" t="s">
        <v>43</v>
      </c>
      <c r="M18" s="24">
        <v>45</v>
      </c>
      <c r="N18" s="24">
        <f t="shared" si="5"/>
        <v>0.75</v>
      </c>
      <c r="O18" s="26">
        <f>(M18/60)/8</f>
        <v>9.375E-2</v>
      </c>
      <c r="P18" s="47"/>
    </row>
    <row r="19" spans="1:16">
      <c r="A19" s="148"/>
      <c r="B19" s="44" t="s">
        <v>44</v>
      </c>
      <c r="C19" s="45" t="s">
        <v>39</v>
      </c>
      <c r="D19" s="46" t="s">
        <v>45</v>
      </c>
      <c r="E19" s="24">
        <v>110</v>
      </c>
      <c r="F19" s="24">
        <f t="shared" si="3"/>
        <v>1.8333333333333333</v>
      </c>
      <c r="G19" s="26">
        <f>(E19/60)/8</f>
        <v>0.22916666666666666</v>
      </c>
      <c r="H19" s="46" t="s">
        <v>45</v>
      </c>
      <c r="I19" s="24">
        <v>110</v>
      </c>
      <c r="J19" s="24">
        <f t="shared" si="4"/>
        <v>1.8333333333333333</v>
      </c>
      <c r="K19" s="26">
        <f>(I19/60)/8</f>
        <v>0.22916666666666666</v>
      </c>
      <c r="L19" s="46" t="s">
        <v>45</v>
      </c>
      <c r="M19" s="24">
        <v>110</v>
      </c>
      <c r="N19" s="24">
        <f t="shared" si="5"/>
        <v>1.8333333333333333</v>
      </c>
      <c r="O19" s="26">
        <f>(M19/60)/8</f>
        <v>0.22916666666666666</v>
      </c>
      <c r="P19" s="47"/>
    </row>
    <row r="20" spans="1:16">
      <c r="A20" s="148"/>
      <c r="B20" s="150" t="s">
        <v>46</v>
      </c>
      <c r="C20" s="152" t="s">
        <v>39</v>
      </c>
      <c r="D20" s="153" t="s">
        <v>47</v>
      </c>
      <c r="E20" s="135">
        <v>240</v>
      </c>
      <c r="F20" s="135">
        <f t="shared" si="3"/>
        <v>4</v>
      </c>
      <c r="G20" s="139">
        <f>(E20/60)/8</f>
        <v>0.5</v>
      </c>
      <c r="H20" s="153" t="s">
        <v>47</v>
      </c>
      <c r="I20" s="135">
        <v>240</v>
      </c>
      <c r="J20" s="135">
        <f t="shared" si="4"/>
        <v>4</v>
      </c>
      <c r="K20" s="139">
        <f>(I20/60)/8</f>
        <v>0.5</v>
      </c>
      <c r="L20" s="153" t="s">
        <v>47</v>
      </c>
      <c r="M20" s="135">
        <v>240</v>
      </c>
      <c r="N20" s="135">
        <v>0.5</v>
      </c>
      <c r="O20" s="139">
        <f>(M20/60)/8</f>
        <v>0.5</v>
      </c>
      <c r="P20" s="155" t="s">
        <v>48</v>
      </c>
    </row>
    <row r="21" spans="1:16">
      <c r="A21" s="148"/>
      <c r="B21" s="151"/>
      <c r="C21" s="133"/>
      <c r="D21" s="154"/>
      <c r="E21" s="136"/>
      <c r="F21" s="136"/>
      <c r="G21" s="140"/>
      <c r="H21" s="154"/>
      <c r="I21" s="136"/>
      <c r="J21" s="136"/>
      <c r="K21" s="140"/>
      <c r="L21" s="154"/>
      <c r="M21" s="136"/>
      <c r="N21" s="136"/>
      <c r="O21" s="140"/>
      <c r="P21" s="156"/>
    </row>
    <row r="22" spans="1:16">
      <c r="A22" s="148"/>
      <c r="B22" s="150" t="s">
        <v>49</v>
      </c>
      <c r="C22" s="152" t="s">
        <v>39</v>
      </c>
      <c r="D22" s="153" t="s">
        <v>26</v>
      </c>
      <c r="E22" s="137">
        <v>30</v>
      </c>
      <c r="F22" s="135">
        <f t="shared" si="3"/>
        <v>0.5</v>
      </c>
      <c r="G22" s="139">
        <f>(E22/60)/8</f>
        <v>6.25E-2</v>
      </c>
      <c r="H22" s="153" t="s">
        <v>26</v>
      </c>
      <c r="I22" s="137">
        <v>30</v>
      </c>
      <c r="J22" s="135">
        <f t="shared" si="4"/>
        <v>0.5</v>
      </c>
      <c r="K22" s="139">
        <f>(I22/60)/8</f>
        <v>6.25E-2</v>
      </c>
      <c r="L22" s="153" t="s">
        <v>26</v>
      </c>
      <c r="M22" s="137">
        <v>30</v>
      </c>
      <c r="N22" s="135">
        <f t="shared" ref="N22" si="6">M22/60</f>
        <v>0.5</v>
      </c>
      <c r="O22" s="139">
        <f>(M22/60)/8</f>
        <v>6.25E-2</v>
      </c>
      <c r="P22" s="155"/>
    </row>
    <row r="23" spans="1:16">
      <c r="A23" s="148"/>
      <c r="B23" s="157"/>
      <c r="C23" s="158"/>
      <c r="D23" s="153"/>
      <c r="E23" s="138"/>
      <c r="F23" s="136"/>
      <c r="G23" s="140"/>
      <c r="H23" s="153"/>
      <c r="I23" s="138"/>
      <c r="J23" s="136"/>
      <c r="K23" s="140"/>
      <c r="L23" s="153"/>
      <c r="M23" s="138"/>
      <c r="N23" s="136"/>
      <c r="O23" s="140"/>
      <c r="P23" s="159"/>
    </row>
    <row r="24" spans="1:16" ht="96">
      <c r="A24" s="148"/>
      <c r="B24" s="44" t="s">
        <v>50</v>
      </c>
      <c r="C24" s="48" t="s">
        <v>39</v>
      </c>
      <c r="D24" s="46" t="s">
        <v>43</v>
      </c>
      <c r="E24" s="24">
        <v>45</v>
      </c>
      <c r="F24" s="24">
        <f t="shared" si="3"/>
        <v>0.75</v>
      </c>
      <c r="G24" s="26">
        <f t="shared" ref="G24:G34" si="7">(E24/60)/8</f>
        <v>9.375E-2</v>
      </c>
      <c r="H24" s="46" t="s">
        <v>43</v>
      </c>
      <c r="I24" s="24">
        <v>45</v>
      </c>
      <c r="J24" s="24">
        <f t="shared" si="4"/>
        <v>0.75</v>
      </c>
      <c r="K24" s="26">
        <f t="shared" ref="K24:K33" si="8">(I24/60)/8</f>
        <v>9.375E-2</v>
      </c>
      <c r="L24" s="46" t="s">
        <v>43</v>
      </c>
      <c r="M24" s="24">
        <v>45</v>
      </c>
      <c r="N24" s="24">
        <f t="shared" ref="N24:N32" si="9">M24/60</f>
        <v>0.75</v>
      </c>
      <c r="O24" s="26">
        <f t="shared" ref="O24:O34" si="10">(M24/60)/8</f>
        <v>9.375E-2</v>
      </c>
      <c r="P24" s="49" t="s">
        <v>51</v>
      </c>
    </row>
    <row r="25" spans="1:16" ht="24">
      <c r="A25" s="148"/>
      <c r="B25" s="18" t="s">
        <v>52</v>
      </c>
      <c r="C25" s="19" t="s">
        <v>53</v>
      </c>
      <c r="D25" s="50" t="s">
        <v>54</v>
      </c>
      <c r="E25" s="24">
        <f>24*60</f>
        <v>1440</v>
      </c>
      <c r="F25" s="24">
        <f t="shared" si="3"/>
        <v>24</v>
      </c>
      <c r="G25" s="26">
        <f t="shared" si="7"/>
        <v>3</v>
      </c>
      <c r="H25" s="50" t="s">
        <v>54</v>
      </c>
      <c r="I25" s="24">
        <f>24*60</f>
        <v>1440</v>
      </c>
      <c r="J25" s="24">
        <f t="shared" si="4"/>
        <v>24</v>
      </c>
      <c r="K25" s="26">
        <f t="shared" si="8"/>
        <v>3</v>
      </c>
      <c r="L25" s="50" t="s">
        <v>54</v>
      </c>
      <c r="M25" s="24">
        <f>24*60</f>
        <v>1440</v>
      </c>
      <c r="N25" s="24">
        <f t="shared" si="9"/>
        <v>24</v>
      </c>
      <c r="O25" s="26">
        <f t="shared" si="10"/>
        <v>3</v>
      </c>
      <c r="P25" s="51"/>
    </row>
    <row r="26" spans="1:16" ht="24">
      <c r="A26" s="148"/>
      <c r="B26" s="18" t="s">
        <v>55</v>
      </c>
      <c r="C26" s="19" t="s">
        <v>53</v>
      </c>
      <c r="D26" s="25" t="s">
        <v>56</v>
      </c>
      <c r="E26" s="24">
        <f>2*60</f>
        <v>120</v>
      </c>
      <c r="F26" s="24">
        <f t="shared" si="3"/>
        <v>2</v>
      </c>
      <c r="G26" s="26">
        <f t="shared" si="7"/>
        <v>0.25</v>
      </c>
      <c r="H26" s="25" t="s">
        <v>56</v>
      </c>
      <c r="I26" s="24">
        <f>2*60</f>
        <v>120</v>
      </c>
      <c r="J26" s="24">
        <f t="shared" si="4"/>
        <v>2</v>
      </c>
      <c r="K26" s="26">
        <f t="shared" si="8"/>
        <v>0.25</v>
      </c>
      <c r="L26" s="25" t="s">
        <v>56</v>
      </c>
      <c r="M26" s="24">
        <f>2*60</f>
        <v>120</v>
      </c>
      <c r="N26" s="24">
        <f t="shared" si="9"/>
        <v>2</v>
      </c>
      <c r="O26" s="26">
        <f t="shared" si="10"/>
        <v>0.25</v>
      </c>
      <c r="P26" s="23"/>
    </row>
    <row r="27" spans="1:16" ht="24">
      <c r="A27" s="149"/>
      <c r="B27" s="18" t="s">
        <v>57</v>
      </c>
      <c r="C27" s="19" t="s">
        <v>53</v>
      </c>
      <c r="D27" s="25" t="s">
        <v>58</v>
      </c>
      <c r="E27" s="24">
        <f>48*60</f>
        <v>2880</v>
      </c>
      <c r="F27" s="24">
        <f t="shared" si="3"/>
        <v>48</v>
      </c>
      <c r="G27" s="26">
        <f t="shared" si="7"/>
        <v>6</v>
      </c>
      <c r="H27" s="25" t="s">
        <v>58</v>
      </c>
      <c r="I27" s="24">
        <f>48*60</f>
        <v>2880</v>
      </c>
      <c r="J27" s="24">
        <f t="shared" si="4"/>
        <v>48</v>
      </c>
      <c r="K27" s="26">
        <f t="shared" si="8"/>
        <v>6</v>
      </c>
      <c r="L27" s="25" t="s">
        <v>58</v>
      </c>
      <c r="M27" s="24">
        <f>48*60</f>
        <v>2880</v>
      </c>
      <c r="N27" s="24">
        <f t="shared" si="9"/>
        <v>48</v>
      </c>
      <c r="O27" s="26">
        <f t="shared" si="10"/>
        <v>6</v>
      </c>
      <c r="P27" s="23"/>
    </row>
    <row r="28" spans="1:16">
      <c r="A28" s="37" t="s">
        <v>36</v>
      </c>
      <c r="B28" s="38"/>
      <c r="C28" s="39"/>
      <c r="D28" s="40"/>
      <c r="E28" s="41">
        <f>SUM(E17:E27)</f>
        <v>4940</v>
      </c>
      <c r="F28" s="41">
        <f>SUM(F17:F27)</f>
        <v>82.333333333333329</v>
      </c>
      <c r="G28" s="42">
        <f t="shared" si="7"/>
        <v>10.291666666666666</v>
      </c>
      <c r="H28" s="40"/>
      <c r="I28" s="41">
        <f>SUM(I17:I27)</f>
        <v>6365</v>
      </c>
      <c r="J28" s="41">
        <f>SUM(J17:J27)</f>
        <v>106.08333333333333</v>
      </c>
      <c r="K28" s="42">
        <f t="shared" si="8"/>
        <v>13.260416666666666</v>
      </c>
      <c r="L28" s="40"/>
      <c r="M28" s="41">
        <f>SUM(M17:M27)</f>
        <v>5045</v>
      </c>
      <c r="N28" s="41">
        <f>SUM(N17:N27)</f>
        <v>80.583333333333329</v>
      </c>
      <c r="O28" s="42">
        <f t="shared" si="10"/>
        <v>10.510416666666666</v>
      </c>
      <c r="P28" s="43"/>
    </row>
    <row r="29" spans="1:16" ht="24">
      <c r="A29" s="130" t="s">
        <v>59</v>
      </c>
      <c r="B29" s="18" t="s">
        <v>60</v>
      </c>
      <c r="C29" s="19" t="s">
        <v>17</v>
      </c>
      <c r="D29" s="25" t="s">
        <v>18</v>
      </c>
      <c r="E29" s="24">
        <v>10</v>
      </c>
      <c r="F29" s="24">
        <f t="shared" si="3"/>
        <v>0.16666666666666666</v>
      </c>
      <c r="G29" s="26">
        <f t="shared" si="7"/>
        <v>2.0833333333333332E-2</v>
      </c>
      <c r="H29" s="25" t="s">
        <v>61</v>
      </c>
      <c r="I29" s="24">
        <v>10</v>
      </c>
      <c r="J29" s="24">
        <f t="shared" si="4"/>
        <v>0.16666666666666666</v>
      </c>
      <c r="K29" s="26">
        <f t="shared" si="8"/>
        <v>2.0833333333333332E-2</v>
      </c>
      <c r="L29" s="25" t="s">
        <v>61</v>
      </c>
      <c r="M29" s="24">
        <v>10</v>
      </c>
      <c r="N29" s="24">
        <f t="shared" si="9"/>
        <v>0.16666666666666666</v>
      </c>
      <c r="O29" s="26">
        <f t="shared" si="10"/>
        <v>2.0833333333333332E-2</v>
      </c>
      <c r="P29" s="23"/>
    </row>
    <row r="30" spans="1:16" ht="24">
      <c r="A30" s="130"/>
      <c r="B30" s="18" t="s">
        <v>60</v>
      </c>
      <c r="C30" s="19" t="s">
        <v>53</v>
      </c>
      <c r="D30" s="25" t="s">
        <v>62</v>
      </c>
      <c r="E30" s="24">
        <v>5</v>
      </c>
      <c r="F30" s="24">
        <f t="shared" si="3"/>
        <v>8.3333333333333329E-2</v>
      </c>
      <c r="G30" s="26">
        <f t="shared" si="7"/>
        <v>1.0416666666666666E-2</v>
      </c>
      <c r="H30" s="25">
        <v>5</v>
      </c>
      <c r="I30" s="24">
        <v>5</v>
      </c>
      <c r="J30" s="24">
        <f t="shared" si="4"/>
        <v>8.3333333333333329E-2</v>
      </c>
      <c r="K30" s="26">
        <f t="shared" si="8"/>
        <v>1.0416666666666666E-2</v>
      </c>
      <c r="L30" s="25" t="s">
        <v>63</v>
      </c>
      <c r="M30" s="24">
        <v>5</v>
      </c>
      <c r="N30" s="24">
        <f t="shared" si="9"/>
        <v>8.3333333333333329E-2</v>
      </c>
      <c r="O30" s="26">
        <f t="shared" si="10"/>
        <v>1.0416666666666666E-2</v>
      </c>
      <c r="P30" s="23"/>
    </row>
    <row r="31" spans="1:16" ht="24">
      <c r="A31" s="130"/>
      <c r="B31" s="18" t="s">
        <v>64</v>
      </c>
      <c r="C31" s="19" t="s">
        <v>65</v>
      </c>
      <c r="D31" s="25" t="s">
        <v>66</v>
      </c>
      <c r="E31" s="24">
        <f>(3*8)*60</f>
        <v>1440</v>
      </c>
      <c r="F31" s="24">
        <f t="shared" si="3"/>
        <v>24</v>
      </c>
      <c r="G31" s="26">
        <f t="shared" si="7"/>
        <v>3</v>
      </c>
      <c r="H31" s="25" t="s">
        <v>66</v>
      </c>
      <c r="I31" s="24">
        <f>(3*8)*60</f>
        <v>1440</v>
      </c>
      <c r="J31" s="24">
        <f t="shared" si="4"/>
        <v>24</v>
      </c>
      <c r="K31" s="26">
        <f t="shared" si="8"/>
        <v>3</v>
      </c>
      <c r="L31" s="25" t="s">
        <v>66</v>
      </c>
      <c r="M31" s="24">
        <f>(3*8)*60</f>
        <v>1440</v>
      </c>
      <c r="N31" s="24">
        <f t="shared" si="9"/>
        <v>24</v>
      </c>
      <c r="O31" s="26">
        <f t="shared" si="10"/>
        <v>3</v>
      </c>
      <c r="P31" s="23"/>
    </row>
    <row r="32" spans="1:16" ht="24">
      <c r="A32" s="130"/>
      <c r="B32" s="18" t="s">
        <v>67</v>
      </c>
      <c r="C32" s="19" t="s">
        <v>68</v>
      </c>
      <c r="D32" s="25" t="s">
        <v>58</v>
      </c>
      <c r="E32" s="24">
        <f>48*60</f>
        <v>2880</v>
      </c>
      <c r="F32" s="24">
        <f t="shared" si="3"/>
        <v>48</v>
      </c>
      <c r="G32" s="26">
        <f t="shared" si="7"/>
        <v>6</v>
      </c>
      <c r="H32" s="25" t="s">
        <v>69</v>
      </c>
      <c r="I32" s="24">
        <f>(2*8)*60</f>
        <v>960</v>
      </c>
      <c r="J32" s="24">
        <f t="shared" si="4"/>
        <v>16</v>
      </c>
      <c r="K32" s="26">
        <f t="shared" si="8"/>
        <v>2</v>
      </c>
      <c r="L32" s="25" t="s">
        <v>69</v>
      </c>
      <c r="M32" s="24">
        <f>(2*8)*60</f>
        <v>960</v>
      </c>
      <c r="N32" s="24">
        <f t="shared" si="9"/>
        <v>16</v>
      </c>
      <c r="O32" s="26">
        <f t="shared" si="10"/>
        <v>2</v>
      </c>
      <c r="P32" s="23"/>
    </row>
    <row r="33" spans="1:16">
      <c r="A33" s="37" t="s">
        <v>36</v>
      </c>
      <c r="B33" s="52"/>
      <c r="C33" s="53"/>
      <c r="D33" s="40"/>
      <c r="E33" s="41">
        <f>SUM(E29:E32)</f>
        <v>4335</v>
      </c>
      <c r="F33" s="41">
        <f>SUM(F29:F32)</f>
        <v>72.25</v>
      </c>
      <c r="G33" s="42">
        <f t="shared" si="7"/>
        <v>9.03125</v>
      </c>
      <c r="H33" s="40"/>
      <c r="I33" s="41">
        <f>SUM(I29:I32)</f>
        <v>2415</v>
      </c>
      <c r="J33" s="41">
        <f>SUM(J29:J32)</f>
        <v>40.25</v>
      </c>
      <c r="K33" s="42">
        <f t="shared" si="8"/>
        <v>5.03125</v>
      </c>
      <c r="L33" s="40"/>
      <c r="M33" s="41">
        <f>SUM(M29:M32)</f>
        <v>2415</v>
      </c>
      <c r="N33" s="41">
        <f>SUM(N29:N32)</f>
        <v>40.25</v>
      </c>
      <c r="O33" s="42">
        <f t="shared" si="10"/>
        <v>5.03125</v>
      </c>
      <c r="P33" s="54"/>
    </row>
    <row r="34" spans="1:16">
      <c r="A34" s="147" t="s">
        <v>70</v>
      </c>
      <c r="B34" s="161" t="s">
        <v>71</v>
      </c>
      <c r="C34" s="163" t="s">
        <v>72</v>
      </c>
      <c r="D34" s="134" t="s">
        <v>73</v>
      </c>
      <c r="E34" s="135">
        <f>6*60</f>
        <v>360</v>
      </c>
      <c r="F34" s="135">
        <f t="shared" si="3"/>
        <v>6</v>
      </c>
      <c r="G34" s="139">
        <f t="shared" si="7"/>
        <v>0.75</v>
      </c>
      <c r="H34" s="134" t="s">
        <v>74</v>
      </c>
      <c r="I34" s="135">
        <f>48*60</f>
        <v>2880</v>
      </c>
      <c r="J34" s="135">
        <f>I34/60</f>
        <v>48</v>
      </c>
      <c r="K34" s="139">
        <f>J34/8</f>
        <v>6</v>
      </c>
      <c r="L34" s="134" t="s">
        <v>74</v>
      </c>
      <c r="M34" s="135">
        <f>48*60</f>
        <v>2880</v>
      </c>
      <c r="N34" s="135">
        <v>48</v>
      </c>
      <c r="O34" s="139">
        <f t="shared" si="10"/>
        <v>6</v>
      </c>
      <c r="P34" s="141"/>
    </row>
    <row r="35" spans="1:16">
      <c r="A35" s="160"/>
      <c r="B35" s="162"/>
      <c r="C35" s="164"/>
      <c r="D35" s="134"/>
      <c r="E35" s="136"/>
      <c r="F35" s="136"/>
      <c r="G35" s="140"/>
      <c r="H35" s="134"/>
      <c r="I35" s="136"/>
      <c r="J35" s="136"/>
      <c r="K35" s="140"/>
      <c r="L35" s="134"/>
      <c r="M35" s="136"/>
      <c r="N35" s="136"/>
      <c r="O35" s="140"/>
      <c r="P35" s="142"/>
    </row>
    <row r="36" spans="1:16">
      <c r="A36" s="160"/>
      <c r="B36" s="161" t="s">
        <v>75</v>
      </c>
      <c r="C36" s="163" t="s">
        <v>17</v>
      </c>
      <c r="D36" s="134" t="s">
        <v>76</v>
      </c>
      <c r="E36" s="137">
        <v>360</v>
      </c>
      <c r="F36" s="135">
        <f t="shared" si="3"/>
        <v>6</v>
      </c>
      <c r="G36" s="139">
        <f>(E36/60)/8</f>
        <v>0.75</v>
      </c>
      <c r="H36" s="134" t="s">
        <v>77</v>
      </c>
      <c r="I36" s="137">
        <f>3*60</f>
        <v>180</v>
      </c>
      <c r="J36" s="135">
        <f t="shared" ref="J36" si="11">I36/60</f>
        <v>3</v>
      </c>
      <c r="K36" s="139">
        <f>(I36/60)/8</f>
        <v>0.375</v>
      </c>
      <c r="L36" s="134" t="s">
        <v>77</v>
      </c>
      <c r="M36" s="137">
        <f>3*60</f>
        <v>180</v>
      </c>
      <c r="N36" s="135">
        <f t="shared" ref="N36" si="12">M36/60</f>
        <v>3</v>
      </c>
      <c r="O36" s="139">
        <f>(M36/60)/8</f>
        <v>0.375</v>
      </c>
      <c r="P36" s="141"/>
    </row>
    <row r="37" spans="1:16">
      <c r="A37" s="160"/>
      <c r="B37" s="162"/>
      <c r="C37" s="164"/>
      <c r="D37" s="134"/>
      <c r="E37" s="138"/>
      <c r="F37" s="136"/>
      <c r="G37" s="140"/>
      <c r="H37" s="134"/>
      <c r="I37" s="138"/>
      <c r="J37" s="136"/>
      <c r="K37" s="140"/>
      <c r="L37" s="134"/>
      <c r="M37" s="138"/>
      <c r="N37" s="136"/>
      <c r="O37" s="140"/>
      <c r="P37" s="142"/>
    </row>
    <row r="38" spans="1:16">
      <c r="A38" s="160"/>
      <c r="B38" s="161" t="s">
        <v>78</v>
      </c>
      <c r="C38" s="163" t="s">
        <v>17</v>
      </c>
      <c r="D38" s="134" t="s">
        <v>79</v>
      </c>
      <c r="E38" s="137">
        <f>2*60</f>
        <v>120</v>
      </c>
      <c r="F38" s="135">
        <f t="shared" si="3"/>
        <v>2</v>
      </c>
      <c r="G38" s="139">
        <f>(E38/60)/8</f>
        <v>0.25</v>
      </c>
      <c r="H38" s="134" t="s">
        <v>80</v>
      </c>
      <c r="I38" s="137">
        <f>2*60</f>
        <v>120</v>
      </c>
      <c r="J38" s="135">
        <f t="shared" ref="J38" si="13">I38/60</f>
        <v>2</v>
      </c>
      <c r="K38" s="139">
        <f>(I38/60)/8</f>
        <v>0.25</v>
      </c>
      <c r="L38" s="134" t="s">
        <v>80</v>
      </c>
      <c r="M38" s="137">
        <f>2*60</f>
        <v>120</v>
      </c>
      <c r="N38" s="135">
        <f t="shared" ref="N38" si="14">M38/60</f>
        <v>2</v>
      </c>
      <c r="O38" s="139">
        <f>(M38/60)/8</f>
        <v>0.25</v>
      </c>
      <c r="P38" s="141"/>
    </row>
    <row r="39" spans="1:16">
      <c r="A39" s="160"/>
      <c r="B39" s="162"/>
      <c r="C39" s="164"/>
      <c r="D39" s="134"/>
      <c r="E39" s="138"/>
      <c r="F39" s="136"/>
      <c r="G39" s="140"/>
      <c r="H39" s="134"/>
      <c r="I39" s="138"/>
      <c r="J39" s="136"/>
      <c r="K39" s="140"/>
      <c r="L39" s="134"/>
      <c r="M39" s="138"/>
      <c r="N39" s="136"/>
      <c r="O39" s="140"/>
      <c r="P39" s="142"/>
    </row>
    <row r="40" spans="1:16">
      <c r="A40" s="160"/>
      <c r="B40" s="161" t="s">
        <v>81</v>
      </c>
      <c r="C40" s="163" t="s">
        <v>17</v>
      </c>
      <c r="D40" s="134" t="s">
        <v>40</v>
      </c>
      <c r="E40" s="137">
        <f>24*60</f>
        <v>1440</v>
      </c>
      <c r="F40" s="135">
        <f t="shared" si="3"/>
        <v>24</v>
      </c>
      <c r="G40" s="139">
        <f>(E40/60)/8</f>
        <v>3</v>
      </c>
      <c r="H40" s="134" t="s">
        <v>58</v>
      </c>
      <c r="I40" s="135">
        <f>48*60</f>
        <v>2880</v>
      </c>
      <c r="J40" s="135">
        <f t="shared" ref="J40" si="15">I40/60</f>
        <v>48</v>
      </c>
      <c r="K40" s="139">
        <f>(I40/60)/8</f>
        <v>6</v>
      </c>
      <c r="L40" s="134" t="s">
        <v>58</v>
      </c>
      <c r="M40" s="137">
        <f>48*60</f>
        <v>2880</v>
      </c>
      <c r="N40" s="135">
        <f t="shared" ref="N40" si="16">M40/60</f>
        <v>48</v>
      </c>
      <c r="O40" s="139">
        <f>(M40/60)/8</f>
        <v>6</v>
      </c>
      <c r="P40" s="141"/>
    </row>
    <row r="41" spans="1:16">
      <c r="A41" s="160"/>
      <c r="B41" s="162"/>
      <c r="C41" s="164"/>
      <c r="D41" s="134"/>
      <c r="E41" s="138"/>
      <c r="F41" s="136"/>
      <c r="G41" s="140"/>
      <c r="H41" s="134"/>
      <c r="I41" s="136"/>
      <c r="J41" s="136"/>
      <c r="K41" s="140"/>
      <c r="L41" s="134"/>
      <c r="M41" s="138"/>
      <c r="N41" s="136"/>
      <c r="O41" s="140"/>
      <c r="P41" s="142"/>
    </row>
    <row r="42" spans="1:16" ht="24">
      <c r="A42" s="160"/>
      <c r="B42" s="55" t="s">
        <v>82</v>
      </c>
      <c r="C42" s="56" t="s">
        <v>83</v>
      </c>
      <c r="D42" s="25" t="s">
        <v>69</v>
      </c>
      <c r="E42" s="24">
        <f>(2*8)*60</f>
        <v>960</v>
      </c>
      <c r="F42" s="24">
        <f t="shared" si="3"/>
        <v>16</v>
      </c>
      <c r="G42" s="26">
        <f>(E42/60)/8</f>
        <v>2</v>
      </c>
      <c r="H42" s="25" t="s">
        <v>69</v>
      </c>
      <c r="I42" s="24">
        <f>(2*8)*60</f>
        <v>960</v>
      </c>
      <c r="J42" s="24">
        <f t="shared" ref="J42:J58" si="17">I42/60</f>
        <v>16</v>
      </c>
      <c r="K42" s="26">
        <f t="shared" ref="K42:K53" si="18">(I42/60)/8</f>
        <v>2</v>
      </c>
      <c r="L42" s="25" t="s">
        <v>69</v>
      </c>
      <c r="M42" s="24">
        <f>(2*8)*60</f>
        <v>960</v>
      </c>
      <c r="N42" s="24">
        <f t="shared" ref="N42:N45" si="19">M42/60</f>
        <v>16</v>
      </c>
      <c r="O42" s="26">
        <f t="shared" ref="O42:O52" si="20">(M42/60)/8</f>
        <v>2</v>
      </c>
      <c r="P42" s="23"/>
    </row>
    <row r="43" spans="1:16" ht="24">
      <c r="A43" s="160"/>
      <c r="B43" s="55" t="s">
        <v>84</v>
      </c>
      <c r="C43" s="56" t="s">
        <v>28</v>
      </c>
      <c r="D43" s="25" t="s">
        <v>85</v>
      </c>
      <c r="E43" s="24">
        <v>30</v>
      </c>
      <c r="F43" s="24">
        <f t="shared" si="3"/>
        <v>0.5</v>
      </c>
      <c r="G43" s="26">
        <f>(E43/60)/8</f>
        <v>6.25E-2</v>
      </c>
      <c r="H43" s="25" t="s">
        <v>86</v>
      </c>
      <c r="I43" s="24">
        <v>60</v>
      </c>
      <c r="J43" s="24">
        <f t="shared" si="17"/>
        <v>1</v>
      </c>
      <c r="K43" s="26">
        <f t="shared" si="18"/>
        <v>0.125</v>
      </c>
      <c r="L43" s="25"/>
      <c r="M43" s="24"/>
      <c r="N43" s="24">
        <f t="shared" si="19"/>
        <v>0</v>
      </c>
      <c r="O43" s="26">
        <f t="shared" si="20"/>
        <v>0</v>
      </c>
      <c r="P43" s="23"/>
    </row>
    <row r="44" spans="1:16">
      <c r="A44" s="160"/>
      <c r="B44" s="57" t="s">
        <v>87</v>
      </c>
      <c r="C44" s="58" t="s">
        <v>88</v>
      </c>
      <c r="D44" s="25" t="s">
        <v>40</v>
      </c>
      <c r="E44" s="24">
        <f>24*60</f>
        <v>1440</v>
      </c>
      <c r="F44" s="24">
        <f>E44/60</f>
        <v>24</v>
      </c>
      <c r="G44" s="26">
        <f>F44/8</f>
        <v>3</v>
      </c>
      <c r="H44" s="25" t="s">
        <v>40</v>
      </c>
      <c r="I44" s="24">
        <f>24*60</f>
        <v>1440</v>
      </c>
      <c r="J44" s="24">
        <f t="shared" si="17"/>
        <v>24</v>
      </c>
      <c r="K44" s="26">
        <f t="shared" si="18"/>
        <v>3</v>
      </c>
      <c r="L44" s="25" t="s">
        <v>40</v>
      </c>
      <c r="M44" s="24">
        <f>24*60</f>
        <v>1440</v>
      </c>
      <c r="N44" s="24">
        <f t="shared" si="19"/>
        <v>24</v>
      </c>
      <c r="O44" s="26">
        <f t="shared" si="20"/>
        <v>3</v>
      </c>
      <c r="P44" s="23"/>
    </row>
    <row r="45" spans="1:16" ht="24">
      <c r="A45" s="160"/>
      <c r="B45" s="57" t="s">
        <v>89</v>
      </c>
      <c r="C45" s="58" t="s">
        <v>88</v>
      </c>
      <c r="D45" s="25" t="s">
        <v>90</v>
      </c>
      <c r="E45" s="24">
        <f>(1*8)*60</f>
        <v>480</v>
      </c>
      <c r="F45" s="24">
        <f t="shared" si="3"/>
        <v>8</v>
      </c>
      <c r="G45" s="26">
        <f t="shared" ref="G45:G53" si="21">(E45/60)/8</f>
        <v>1</v>
      </c>
      <c r="H45" s="25" t="s">
        <v>90</v>
      </c>
      <c r="I45" s="24">
        <f>(1*8)*60</f>
        <v>480</v>
      </c>
      <c r="J45" s="24">
        <f t="shared" si="17"/>
        <v>8</v>
      </c>
      <c r="K45" s="26">
        <f t="shared" si="18"/>
        <v>1</v>
      </c>
      <c r="L45" s="25" t="s">
        <v>90</v>
      </c>
      <c r="M45" s="24">
        <f>(1*8)*60</f>
        <v>480</v>
      </c>
      <c r="N45" s="24">
        <f t="shared" si="19"/>
        <v>8</v>
      </c>
      <c r="O45" s="26">
        <f t="shared" si="20"/>
        <v>1</v>
      </c>
      <c r="P45" s="59"/>
    </row>
    <row r="46" spans="1:16" ht="15.75" thickBot="1">
      <c r="A46" s="37" t="s">
        <v>36</v>
      </c>
      <c r="B46" s="60"/>
      <c r="C46" s="61"/>
      <c r="D46" s="40"/>
      <c r="E46" s="41">
        <f>SUM(E34:E45)</f>
        <v>5190</v>
      </c>
      <c r="F46" s="41">
        <f>SUM(F34:F45)</f>
        <v>86.5</v>
      </c>
      <c r="G46" s="42">
        <f t="shared" si="21"/>
        <v>10.8125</v>
      </c>
      <c r="H46" s="40"/>
      <c r="I46" s="41">
        <f>SUM(I34:I45)</f>
        <v>9000</v>
      </c>
      <c r="J46" s="41">
        <f>SUM(J34:J45)</f>
        <v>150</v>
      </c>
      <c r="K46" s="42">
        <f t="shared" si="18"/>
        <v>18.75</v>
      </c>
      <c r="L46" s="40"/>
      <c r="M46" s="41">
        <f>SUM(M34:M45)</f>
        <v>8940</v>
      </c>
      <c r="N46" s="41">
        <f>SUM(N34:N45)</f>
        <v>149</v>
      </c>
      <c r="O46" s="42">
        <f t="shared" si="20"/>
        <v>18.625</v>
      </c>
      <c r="P46" s="54"/>
    </row>
    <row r="47" spans="1:16">
      <c r="A47" s="148" t="s">
        <v>91</v>
      </c>
      <c r="B47" s="62" t="s">
        <v>92</v>
      </c>
      <c r="C47" s="63" t="s">
        <v>72</v>
      </c>
      <c r="D47" s="25" t="s">
        <v>93</v>
      </c>
      <c r="E47" s="24">
        <f>4*60</f>
        <v>240</v>
      </c>
      <c r="F47" s="24">
        <f t="shared" si="3"/>
        <v>4</v>
      </c>
      <c r="G47" s="26">
        <f t="shared" si="21"/>
        <v>0.5</v>
      </c>
      <c r="H47" s="25" t="s">
        <v>94</v>
      </c>
      <c r="I47" s="24">
        <f>96*60</f>
        <v>5760</v>
      </c>
      <c r="J47" s="24">
        <f t="shared" si="17"/>
        <v>96</v>
      </c>
      <c r="K47" s="26">
        <f t="shared" si="18"/>
        <v>12</v>
      </c>
      <c r="L47" s="25" t="s">
        <v>94</v>
      </c>
      <c r="M47" s="24">
        <f>96*60</f>
        <v>5760</v>
      </c>
      <c r="N47" s="24">
        <f t="shared" ref="N47:N53" si="22">M47/60</f>
        <v>96</v>
      </c>
      <c r="O47" s="26">
        <f t="shared" si="20"/>
        <v>12</v>
      </c>
      <c r="P47" s="59"/>
    </row>
    <row r="48" spans="1:16" ht="24">
      <c r="A48" s="160"/>
      <c r="B48" s="18" t="s">
        <v>38</v>
      </c>
      <c r="C48" s="19" t="s">
        <v>17</v>
      </c>
      <c r="D48" s="25" t="s">
        <v>95</v>
      </c>
      <c r="E48" s="24">
        <f>24*60</f>
        <v>1440</v>
      </c>
      <c r="F48" s="24">
        <f t="shared" si="3"/>
        <v>24</v>
      </c>
      <c r="G48" s="26">
        <f t="shared" si="21"/>
        <v>3</v>
      </c>
      <c r="H48" s="25" t="s">
        <v>96</v>
      </c>
      <c r="I48" s="24">
        <f>24*60</f>
        <v>1440</v>
      </c>
      <c r="J48" s="24">
        <f t="shared" si="17"/>
        <v>24</v>
      </c>
      <c r="K48" s="26">
        <f t="shared" si="18"/>
        <v>3</v>
      </c>
      <c r="L48" s="25" t="s">
        <v>96</v>
      </c>
      <c r="M48" s="24">
        <f>24*60</f>
        <v>1440</v>
      </c>
      <c r="N48" s="24">
        <f t="shared" si="22"/>
        <v>24</v>
      </c>
      <c r="O48" s="26">
        <f t="shared" si="20"/>
        <v>3</v>
      </c>
      <c r="P48" s="23"/>
    </row>
    <row r="49" spans="1:16" ht="24">
      <c r="A49" s="160"/>
      <c r="B49" s="18" t="s">
        <v>42</v>
      </c>
      <c r="C49" s="19" t="s">
        <v>17</v>
      </c>
      <c r="D49" s="25" t="s">
        <v>40</v>
      </c>
      <c r="E49" s="24">
        <v>1440</v>
      </c>
      <c r="F49" s="24">
        <f t="shared" si="3"/>
        <v>24</v>
      </c>
      <c r="G49" s="26">
        <f t="shared" si="21"/>
        <v>3</v>
      </c>
      <c r="H49" s="25" t="s">
        <v>96</v>
      </c>
      <c r="I49" s="24">
        <f>24*60</f>
        <v>1440</v>
      </c>
      <c r="J49" s="24">
        <f t="shared" si="17"/>
        <v>24</v>
      </c>
      <c r="K49" s="26">
        <f t="shared" si="18"/>
        <v>3</v>
      </c>
      <c r="L49" s="25" t="s">
        <v>96</v>
      </c>
      <c r="M49" s="24">
        <f>24*60</f>
        <v>1440</v>
      </c>
      <c r="N49" s="24">
        <f t="shared" si="22"/>
        <v>24</v>
      </c>
      <c r="O49" s="26">
        <f t="shared" si="20"/>
        <v>3</v>
      </c>
      <c r="P49" s="23"/>
    </row>
    <row r="50" spans="1:16" ht="24">
      <c r="A50" s="160"/>
      <c r="B50" s="18" t="s">
        <v>97</v>
      </c>
      <c r="C50" s="19" t="s">
        <v>17</v>
      </c>
      <c r="D50" s="25" t="s">
        <v>79</v>
      </c>
      <c r="E50" s="24">
        <f>2*60</f>
        <v>120</v>
      </c>
      <c r="F50" s="24">
        <f t="shared" si="3"/>
        <v>2</v>
      </c>
      <c r="G50" s="26">
        <f t="shared" si="21"/>
        <v>0.25</v>
      </c>
      <c r="H50" s="25" t="s">
        <v>98</v>
      </c>
      <c r="I50" s="24">
        <f>2*60</f>
        <v>120</v>
      </c>
      <c r="J50" s="24">
        <f t="shared" si="17"/>
        <v>2</v>
      </c>
      <c r="K50" s="26">
        <f t="shared" si="18"/>
        <v>0.25</v>
      </c>
      <c r="L50" s="25" t="s">
        <v>98</v>
      </c>
      <c r="M50" s="24">
        <f>2*60</f>
        <v>120</v>
      </c>
      <c r="N50" s="24">
        <f t="shared" si="22"/>
        <v>2</v>
      </c>
      <c r="O50" s="26">
        <f t="shared" si="20"/>
        <v>0.25</v>
      </c>
      <c r="P50" s="23"/>
    </row>
    <row r="51" spans="1:16" ht="24">
      <c r="A51" s="160"/>
      <c r="B51" s="18" t="s">
        <v>99</v>
      </c>
      <c r="C51" s="19" t="s">
        <v>17</v>
      </c>
      <c r="D51" s="25" t="s">
        <v>95</v>
      </c>
      <c r="E51" s="24">
        <f>24*60</f>
        <v>1440</v>
      </c>
      <c r="F51" s="24">
        <f t="shared" si="3"/>
        <v>24</v>
      </c>
      <c r="G51" s="26">
        <f t="shared" si="21"/>
        <v>3</v>
      </c>
      <c r="H51" s="25" t="s">
        <v>100</v>
      </c>
      <c r="I51" s="24">
        <f>24*60</f>
        <v>1440</v>
      </c>
      <c r="J51" s="24">
        <f t="shared" si="17"/>
        <v>24</v>
      </c>
      <c r="K51" s="26">
        <f t="shared" si="18"/>
        <v>3</v>
      </c>
      <c r="L51" s="25" t="s">
        <v>54</v>
      </c>
      <c r="M51" s="24">
        <f>24*60</f>
        <v>1440</v>
      </c>
      <c r="N51" s="24">
        <f t="shared" si="22"/>
        <v>24</v>
      </c>
      <c r="O51" s="26">
        <f t="shared" si="20"/>
        <v>3</v>
      </c>
      <c r="P51" s="23"/>
    </row>
    <row r="52" spans="1:16">
      <c r="A52" s="160"/>
      <c r="B52" s="18" t="s">
        <v>92</v>
      </c>
      <c r="C52" s="64" t="s">
        <v>17</v>
      </c>
      <c r="D52" s="25" t="s">
        <v>95</v>
      </c>
      <c r="E52" s="24">
        <f>24*60</f>
        <v>1440</v>
      </c>
      <c r="F52" s="24">
        <f t="shared" si="3"/>
        <v>24</v>
      </c>
      <c r="G52" s="26">
        <f t="shared" si="21"/>
        <v>3</v>
      </c>
      <c r="H52" s="25" t="s">
        <v>74</v>
      </c>
      <c r="I52" s="24">
        <f>48*60</f>
        <v>2880</v>
      </c>
      <c r="J52" s="24">
        <f t="shared" si="17"/>
        <v>48</v>
      </c>
      <c r="K52" s="26">
        <f t="shared" si="18"/>
        <v>6</v>
      </c>
      <c r="L52" s="25" t="s">
        <v>101</v>
      </c>
      <c r="M52" s="24">
        <f>72*60</f>
        <v>4320</v>
      </c>
      <c r="N52" s="24">
        <f t="shared" si="22"/>
        <v>72</v>
      </c>
      <c r="O52" s="26">
        <f t="shared" si="20"/>
        <v>9</v>
      </c>
      <c r="P52" s="65"/>
    </row>
    <row r="53" spans="1:16">
      <c r="A53" s="160"/>
      <c r="B53" s="143" t="s">
        <v>102</v>
      </c>
      <c r="C53" s="145" t="s">
        <v>103</v>
      </c>
      <c r="D53" s="134" t="s">
        <v>58</v>
      </c>
      <c r="E53" s="135">
        <f>48*60</f>
        <v>2880</v>
      </c>
      <c r="F53" s="135">
        <f t="shared" si="3"/>
        <v>48</v>
      </c>
      <c r="G53" s="139">
        <f t="shared" si="21"/>
        <v>6</v>
      </c>
      <c r="H53" s="134" t="s">
        <v>40</v>
      </c>
      <c r="I53" s="135">
        <f>24*60</f>
        <v>1440</v>
      </c>
      <c r="J53" s="135">
        <f t="shared" si="17"/>
        <v>24</v>
      </c>
      <c r="K53" s="139">
        <f t="shared" si="18"/>
        <v>3</v>
      </c>
      <c r="L53" s="134" t="s">
        <v>54</v>
      </c>
      <c r="M53" s="135">
        <f>24*60</f>
        <v>1440</v>
      </c>
      <c r="N53" s="135">
        <f t="shared" si="22"/>
        <v>24</v>
      </c>
      <c r="O53" s="139">
        <v>9</v>
      </c>
      <c r="P53" s="167"/>
    </row>
    <row r="54" spans="1:16" ht="15.75" thickBot="1">
      <c r="A54" s="160"/>
      <c r="B54" s="171"/>
      <c r="C54" s="145"/>
      <c r="D54" s="134"/>
      <c r="E54" s="135"/>
      <c r="F54" s="136"/>
      <c r="G54" s="140"/>
      <c r="H54" s="134"/>
      <c r="I54" s="135"/>
      <c r="J54" s="136"/>
      <c r="K54" s="140"/>
      <c r="L54" s="134"/>
      <c r="M54" s="135"/>
      <c r="N54" s="136"/>
      <c r="O54" s="140"/>
      <c r="P54" s="167"/>
    </row>
    <row r="55" spans="1:16" ht="15.75" thickBot="1">
      <c r="A55" s="170"/>
      <c r="B55" s="66" t="s">
        <v>104</v>
      </c>
      <c r="C55" s="67" t="s">
        <v>17</v>
      </c>
      <c r="D55" s="25" t="s">
        <v>105</v>
      </c>
      <c r="E55" s="24">
        <f>1*60</f>
        <v>60</v>
      </c>
      <c r="F55" s="24">
        <f t="shared" si="3"/>
        <v>1</v>
      </c>
      <c r="G55" s="26">
        <f>(E55/60)/8</f>
        <v>0.125</v>
      </c>
      <c r="H55" s="25" t="s">
        <v>105</v>
      </c>
      <c r="I55" s="24">
        <f>1*60</f>
        <v>60</v>
      </c>
      <c r="J55" s="24">
        <f t="shared" si="17"/>
        <v>1</v>
      </c>
      <c r="K55" s="26">
        <f>(I55/60)/8</f>
        <v>0.125</v>
      </c>
      <c r="L55" s="25" t="s">
        <v>106</v>
      </c>
      <c r="M55" s="24">
        <v>60</v>
      </c>
      <c r="N55" s="24">
        <f t="shared" ref="N55" si="23">M55/60</f>
        <v>1</v>
      </c>
      <c r="O55" s="26">
        <f>(M55/60)/8</f>
        <v>0.125</v>
      </c>
      <c r="P55" s="68"/>
    </row>
    <row r="56" spans="1:16" ht="15.75" thickBot="1">
      <c r="A56" s="37" t="s">
        <v>36</v>
      </c>
      <c r="B56" s="69"/>
      <c r="C56" s="53"/>
      <c r="D56" s="40"/>
      <c r="E56" s="41">
        <f>SUM(E47:E55)</f>
        <v>9060</v>
      </c>
      <c r="F56" s="41">
        <f>SUM(F47:F55)</f>
        <v>151</v>
      </c>
      <c r="G56" s="42">
        <f>(E56/60)/8</f>
        <v>18.875</v>
      </c>
      <c r="H56" s="40"/>
      <c r="I56" s="41">
        <f>SUM(I47:I54)</f>
        <v>14520</v>
      </c>
      <c r="J56" s="41">
        <f>SUM(J47:J54)</f>
        <v>242</v>
      </c>
      <c r="K56" s="42">
        <f>(I56/60)/8</f>
        <v>30.25</v>
      </c>
      <c r="L56" s="40"/>
      <c r="M56" s="41">
        <f>SUM(M47:M55)</f>
        <v>16020</v>
      </c>
      <c r="N56" s="41">
        <f>SUM(N47:N55)</f>
        <v>267</v>
      </c>
      <c r="O56" s="42">
        <f>(M56/60)/8</f>
        <v>33.375</v>
      </c>
      <c r="P56" s="70"/>
    </row>
    <row r="57" spans="1:16">
      <c r="A57" s="168" t="s">
        <v>107</v>
      </c>
      <c r="B57" s="71" t="s">
        <v>108</v>
      </c>
      <c r="C57" s="63" t="s">
        <v>17</v>
      </c>
      <c r="D57" s="25" t="s">
        <v>109</v>
      </c>
      <c r="E57" s="24">
        <f>6*60</f>
        <v>360</v>
      </c>
      <c r="F57" s="24">
        <f t="shared" si="3"/>
        <v>6</v>
      </c>
      <c r="G57" s="26">
        <f>(E57/60)/8</f>
        <v>0.75</v>
      </c>
      <c r="H57" s="25" t="s">
        <v>110</v>
      </c>
      <c r="I57" s="24">
        <f>40*60</f>
        <v>2400</v>
      </c>
      <c r="J57" s="24">
        <f t="shared" si="17"/>
        <v>40</v>
      </c>
      <c r="K57" s="26">
        <f>(I57/60)/8</f>
        <v>5</v>
      </c>
      <c r="L57" s="25" t="s">
        <v>110</v>
      </c>
      <c r="M57" s="24">
        <v>2400</v>
      </c>
      <c r="N57" s="24">
        <f t="shared" ref="N57:N58" si="24">M57/60</f>
        <v>40</v>
      </c>
      <c r="O57" s="26">
        <f>(M57/60)/8</f>
        <v>5</v>
      </c>
      <c r="P57" s="72"/>
    </row>
    <row r="58" spans="1:16" ht="36">
      <c r="A58" s="169"/>
      <c r="B58" s="73" t="s">
        <v>111</v>
      </c>
      <c r="C58" s="63" t="s">
        <v>17</v>
      </c>
      <c r="D58" s="25" t="s">
        <v>112</v>
      </c>
      <c r="E58" s="24">
        <f>36*60</f>
        <v>2160</v>
      </c>
      <c r="F58" s="24">
        <f t="shared" si="3"/>
        <v>36</v>
      </c>
      <c r="G58" s="26">
        <f>(E58/60)/8</f>
        <v>4.5</v>
      </c>
      <c r="H58" s="25" t="s">
        <v>113</v>
      </c>
      <c r="I58" s="24">
        <f>72*60</f>
        <v>4320</v>
      </c>
      <c r="J58" s="24">
        <f t="shared" si="17"/>
        <v>72</v>
      </c>
      <c r="K58" s="26">
        <f>(I58/60)/8</f>
        <v>9</v>
      </c>
      <c r="L58" s="25" t="s">
        <v>114</v>
      </c>
      <c r="M58" s="24">
        <f>96*60</f>
        <v>5760</v>
      </c>
      <c r="N58" s="24">
        <f t="shared" si="24"/>
        <v>96</v>
      </c>
      <c r="O58" s="26">
        <f>(M58/60)/8</f>
        <v>12</v>
      </c>
      <c r="P58" s="72"/>
    </row>
    <row r="59" spans="1:16" ht="36">
      <c r="A59" s="169"/>
      <c r="B59" s="74" t="s">
        <v>115</v>
      </c>
      <c r="C59" s="75" t="s">
        <v>17</v>
      </c>
      <c r="D59" s="29"/>
      <c r="E59" s="30"/>
      <c r="F59" s="30"/>
      <c r="G59" s="31" t="s">
        <v>13</v>
      </c>
      <c r="H59" s="76"/>
      <c r="I59" s="77"/>
      <c r="J59" s="77"/>
      <c r="K59" s="31" t="s">
        <v>13</v>
      </c>
      <c r="L59" s="76"/>
      <c r="M59" s="77"/>
      <c r="N59" s="77"/>
      <c r="O59" s="31" t="s">
        <v>13</v>
      </c>
      <c r="P59" s="78" t="s">
        <v>116</v>
      </c>
    </row>
    <row r="60" spans="1:16" ht="24">
      <c r="A60" s="169"/>
      <c r="B60" s="74" t="s">
        <v>117</v>
      </c>
      <c r="C60" s="75" t="s">
        <v>17</v>
      </c>
      <c r="D60" s="79"/>
      <c r="E60" s="30"/>
      <c r="F60" s="30"/>
      <c r="G60" s="31" t="s">
        <v>13</v>
      </c>
      <c r="H60" s="76"/>
      <c r="I60" s="77"/>
      <c r="J60" s="77"/>
      <c r="K60" s="31" t="s">
        <v>13</v>
      </c>
      <c r="L60" s="76"/>
      <c r="M60" s="77"/>
      <c r="N60" s="77"/>
      <c r="O60" s="31" t="s">
        <v>13</v>
      </c>
      <c r="P60" s="78" t="s">
        <v>116</v>
      </c>
    </row>
    <row r="61" spans="1:16" ht="36">
      <c r="A61" s="169"/>
      <c r="B61" s="74" t="s">
        <v>118</v>
      </c>
      <c r="C61" s="75" t="s">
        <v>17</v>
      </c>
      <c r="D61" s="29" t="s">
        <v>105</v>
      </c>
      <c r="E61" s="30">
        <f>1*60</f>
        <v>60</v>
      </c>
      <c r="F61" s="30">
        <f t="shared" ref="F61" si="25">E61/60</f>
        <v>1</v>
      </c>
      <c r="G61" s="31">
        <f>(E61/60)/8</f>
        <v>0.125</v>
      </c>
      <c r="H61" s="29" t="s">
        <v>119</v>
      </c>
      <c r="I61" s="30">
        <f>1*60</f>
        <v>60</v>
      </c>
      <c r="J61" s="30">
        <f t="shared" ref="J61" si="26">I61/60</f>
        <v>1</v>
      </c>
      <c r="K61" s="31">
        <f>(I61/60)/8</f>
        <v>0.125</v>
      </c>
      <c r="L61" s="29" t="s">
        <v>119</v>
      </c>
      <c r="M61" s="30">
        <v>60</v>
      </c>
      <c r="N61" s="30"/>
      <c r="O61" s="31">
        <f>(M61/60)/8</f>
        <v>0.125</v>
      </c>
      <c r="P61" s="78"/>
    </row>
    <row r="62" spans="1:16" ht="15.75" thickBot="1">
      <c r="A62" s="37" t="s">
        <v>36</v>
      </c>
      <c r="B62" s="80"/>
      <c r="C62" s="80"/>
      <c r="D62" s="81"/>
      <c r="E62" s="82">
        <f>SUM(E57:E58)</f>
        <v>2520</v>
      </c>
      <c r="F62" s="82">
        <f>SUM(F57:F58)</f>
        <v>42</v>
      </c>
      <c r="G62" s="83">
        <f>SUM(G57:G58)</f>
        <v>5.25</v>
      </c>
      <c r="H62" s="81"/>
      <c r="I62" s="82">
        <f>SUM(I57:I58)</f>
        <v>6720</v>
      </c>
      <c r="J62" s="82">
        <f>SUM(J57:J58)</f>
        <v>112</v>
      </c>
      <c r="K62" s="83">
        <f>SUM(K57:K58)</f>
        <v>14</v>
      </c>
      <c r="L62" s="81"/>
      <c r="M62" s="82">
        <f>SUM(M57:M58)</f>
        <v>8160</v>
      </c>
      <c r="N62" s="82">
        <f>SUM(N57:N58)</f>
        <v>136</v>
      </c>
      <c r="O62" s="83">
        <f>SUM(O57:O58)</f>
        <v>17</v>
      </c>
      <c r="P62" s="80"/>
    </row>
    <row r="63" spans="1:16" ht="15.75" thickTop="1"/>
    <row r="72" spans="4:15">
      <c r="M72" s="84"/>
      <c r="N72" s="84"/>
      <c r="O72" s="84"/>
    </row>
    <row r="73" spans="4:15">
      <c r="D73" s="1"/>
      <c r="E73" s="1"/>
      <c r="F73" s="1"/>
      <c r="G73" s="1"/>
      <c r="H73" s="1"/>
      <c r="I73" s="1"/>
      <c r="J73" s="1"/>
      <c r="K73" s="1"/>
      <c r="L73" s="1"/>
      <c r="M73" s="86"/>
      <c r="N73" s="86"/>
      <c r="O73" s="86"/>
    </row>
    <row r="74" spans="4:15">
      <c r="D74" s="1"/>
      <c r="E74" s="1"/>
      <c r="F74" s="1"/>
      <c r="G74" s="1"/>
      <c r="H74" s="1"/>
      <c r="I74" s="1"/>
      <c r="J74" s="1"/>
      <c r="K74" s="1"/>
      <c r="L74" s="1"/>
      <c r="M74" s="91"/>
      <c r="N74" s="91"/>
      <c r="O74" s="91"/>
    </row>
    <row r="75" spans="4:15">
      <c r="D75" s="1"/>
      <c r="E75" s="1"/>
      <c r="F75" s="1"/>
      <c r="G75" s="1"/>
      <c r="H75" s="1"/>
      <c r="I75" s="1"/>
      <c r="J75" s="1"/>
      <c r="K75" s="1"/>
      <c r="L75" s="1"/>
      <c r="M75" s="84"/>
      <c r="N75" s="84"/>
      <c r="O75" s="84"/>
    </row>
    <row r="76" spans="4:15">
      <c r="D76" s="1"/>
      <c r="E76" s="1"/>
      <c r="F76" s="1"/>
      <c r="G76" s="1"/>
      <c r="H76" s="1"/>
      <c r="I76" s="1"/>
      <c r="J76" s="1"/>
      <c r="K76" s="1"/>
      <c r="L76" s="1"/>
    </row>
    <row r="77" spans="4:15">
      <c r="D77" s="1"/>
      <c r="E77" s="1"/>
      <c r="F77" s="1"/>
      <c r="G77" s="1"/>
      <c r="H77" s="1"/>
      <c r="I77" s="1"/>
      <c r="J77" s="1"/>
      <c r="K77" s="1"/>
      <c r="L77" s="1"/>
    </row>
    <row r="78" spans="4:15">
      <c r="D78" s="1"/>
      <c r="E78" s="1"/>
      <c r="F78" s="1"/>
      <c r="G78" s="1"/>
      <c r="H78" s="1"/>
      <c r="I78" s="1"/>
      <c r="J78" s="1"/>
      <c r="K78" s="1"/>
      <c r="L78" s="1"/>
    </row>
    <row r="79" spans="4:15">
      <c r="D79" s="1"/>
      <c r="E79" s="1"/>
      <c r="F79" s="1"/>
      <c r="G79" s="1"/>
      <c r="H79" s="1"/>
      <c r="I79" s="1"/>
      <c r="J79" s="1"/>
      <c r="K79" s="1"/>
      <c r="L79" s="1"/>
    </row>
    <row r="80" spans="4:15">
      <c r="D80" s="1"/>
      <c r="E80" s="1"/>
      <c r="F80" s="1"/>
      <c r="G80" s="1"/>
      <c r="H80" s="1"/>
      <c r="I80" s="1"/>
      <c r="J80" s="1"/>
      <c r="K80" s="1"/>
      <c r="L80" s="1"/>
    </row>
    <row r="81" spans="3:12">
      <c r="D81" s="1"/>
      <c r="E81" s="1"/>
      <c r="F81" s="1"/>
      <c r="G81" s="1"/>
      <c r="H81" s="1"/>
      <c r="I81" s="1"/>
      <c r="J81" s="1"/>
      <c r="K81" s="1"/>
      <c r="L81" s="1"/>
    </row>
    <row r="82" spans="3:12">
      <c r="C82" s="103"/>
    </row>
    <row r="83" spans="3:12">
      <c r="C83" s="103"/>
    </row>
    <row r="84" spans="3:12">
      <c r="C84" s="103"/>
    </row>
    <row r="85" spans="3:12" ht="15.75" thickBot="1">
      <c r="C85" s="103"/>
      <c r="F85" s="2" t="s">
        <v>13</v>
      </c>
    </row>
    <row r="86" spans="3:12" ht="16.5" thickTop="1" thickBot="1">
      <c r="C86" s="85"/>
      <c r="D86" s="127" t="s">
        <v>0</v>
      </c>
      <c r="E86" s="165"/>
      <c r="F86" s="166"/>
      <c r="G86" s="127" t="s">
        <v>1</v>
      </c>
      <c r="H86" s="165"/>
      <c r="I86" s="166"/>
      <c r="J86" s="127" t="s">
        <v>2</v>
      </c>
      <c r="K86" s="165"/>
      <c r="L86" s="166"/>
    </row>
    <row r="87" spans="3:12" ht="27" thickTop="1" thickBot="1">
      <c r="C87" s="87" t="s">
        <v>3</v>
      </c>
      <c r="D87" s="88" t="s">
        <v>6</v>
      </c>
      <c r="E87" s="89" t="s">
        <v>7</v>
      </c>
      <c r="F87" s="89" t="s">
        <v>8</v>
      </c>
      <c r="G87" s="89" t="s">
        <v>6</v>
      </c>
      <c r="H87" s="89" t="s">
        <v>7</v>
      </c>
      <c r="I87" s="89" t="s">
        <v>8</v>
      </c>
      <c r="J87" s="89" t="s">
        <v>6</v>
      </c>
      <c r="K87" s="89" t="s">
        <v>7</v>
      </c>
      <c r="L87" s="90" t="s">
        <v>8</v>
      </c>
    </row>
    <row r="88" spans="3:12" ht="25.5" thickTop="1">
      <c r="C88" s="92" t="s">
        <v>10</v>
      </c>
      <c r="D88" s="93">
        <f>E16</f>
        <v>1070</v>
      </c>
      <c r="E88" s="94">
        <f>D88/60</f>
        <v>17.833333333333332</v>
      </c>
      <c r="F88" s="94">
        <f>E88/8</f>
        <v>2.2291666666666665</v>
      </c>
      <c r="G88" s="94">
        <f>I16</f>
        <v>950</v>
      </c>
      <c r="H88" s="94">
        <f>G88/60</f>
        <v>15.833333333333334</v>
      </c>
      <c r="I88" s="94">
        <f>H88/8</f>
        <v>1.9791666666666667</v>
      </c>
      <c r="J88" s="94">
        <f>M16</f>
        <v>1010</v>
      </c>
      <c r="K88" s="94">
        <f>J88/60</f>
        <v>16.833333333333332</v>
      </c>
      <c r="L88" s="95">
        <f>K88/8</f>
        <v>2.1041666666666665</v>
      </c>
    </row>
    <row r="89" spans="3:12">
      <c r="C89" s="92" t="s">
        <v>120</v>
      </c>
      <c r="D89" s="96">
        <f>E28</f>
        <v>4940</v>
      </c>
      <c r="E89" s="97">
        <f t="shared" ref="E89:E93" si="27">D89/60</f>
        <v>82.333333333333329</v>
      </c>
      <c r="F89" s="97">
        <f t="shared" ref="F89:F93" si="28">E89/8</f>
        <v>10.291666666666666</v>
      </c>
      <c r="G89" s="97">
        <f>I28</f>
        <v>6365</v>
      </c>
      <c r="H89" s="97">
        <f t="shared" ref="H89:H93" si="29">G89/60</f>
        <v>106.08333333333333</v>
      </c>
      <c r="I89" s="97">
        <f t="shared" ref="I89:I93" si="30">H89/8</f>
        <v>13.260416666666666</v>
      </c>
      <c r="J89" s="97">
        <f>M28</f>
        <v>5045</v>
      </c>
      <c r="K89" s="97">
        <f t="shared" ref="K89:K93" si="31">J89/60</f>
        <v>84.083333333333329</v>
      </c>
      <c r="L89" s="98">
        <f t="shared" ref="L89:L93" si="32">K89/8</f>
        <v>10.510416666666666</v>
      </c>
    </row>
    <row r="90" spans="3:12" ht="24.75">
      <c r="C90" s="92" t="s">
        <v>59</v>
      </c>
      <c r="D90" s="96">
        <f>E33</f>
        <v>4335</v>
      </c>
      <c r="E90" s="97">
        <f t="shared" si="27"/>
        <v>72.25</v>
      </c>
      <c r="F90" s="97">
        <f t="shared" si="28"/>
        <v>9.03125</v>
      </c>
      <c r="G90" s="97">
        <f>I33</f>
        <v>2415</v>
      </c>
      <c r="H90" s="97">
        <f t="shared" si="29"/>
        <v>40.25</v>
      </c>
      <c r="I90" s="97">
        <f t="shared" si="30"/>
        <v>5.03125</v>
      </c>
      <c r="J90" s="97">
        <f>M33</f>
        <v>2415</v>
      </c>
      <c r="K90" s="97">
        <f t="shared" si="31"/>
        <v>40.25</v>
      </c>
      <c r="L90" s="98">
        <f t="shared" si="32"/>
        <v>5.03125</v>
      </c>
    </row>
    <row r="91" spans="3:12" ht="24.75">
      <c r="C91" s="92" t="s">
        <v>70</v>
      </c>
      <c r="D91" s="96">
        <f>E46</f>
        <v>5190</v>
      </c>
      <c r="E91" s="97">
        <f t="shared" si="27"/>
        <v>86.5</v>
      </c>
      <c r="F91" s="97">
        <f t="shared" si="28"/>
        <v>10.8125</v>
      </c>
      <c r="G91" s="97">
        <f>I46</f>
        <v>9000</v>
      </c>
      <c r="H91" s="97">
        <f t="shared" si="29"/>
        <v>150</v>
      </c>
      <c r="I91" s="97">
        <f t="shared" si="30"/>
        <v>18.75</v>
      </c>
      <c r="J91" s="97">
        <f>M46</f>
        <v>8940</v>
      </c>
      <c r="K91" s="97">
        <f t="shared" si="31"/>
        <v>149</v>
      </c>
      <c r="L91" s="98">
        <f t="shared" si="32"/>
        <v>18.625</v>
      </c>
    </row>
    <row r="92" spans="3:12" ht="24.75">
      <c r="C92" s="92" t="s">
        <v>91</v>
      </c>
      <c r="D92" s="96">
        <f>E56</f>
        <v>9060</v>
      </c>
      <c r="E92" s="97">
        <f t="shared" si="27"/>
        <v>151</v>
      </c>
      <c r="F92" s="97">
        <f t="shared" si="28"/>
        <v>18.875</v>
      </c>
      <c r="G92" s="97">
        <f>I56</f>
        <v>14520</v>
      </c>
      <c r="H92" s="97">
        <f t="shared" si="29"/>
        <v>242</v>
      </c>
      <c r="I92" s="97">
        <f t="shared" si="30"/>
        <v>30.25</v>
      </c>
      <c r="J92" s="97">
        <f>M56</f>
        <v>16020</v>
      </c>
      <c r="K92" s="97">
        <f t="shared" si="31"/>
        <v>267</v>
      </c>
      <c r="L92" s="98">
        <f t="shared" si="32"/>
        <v>33.375</v>
      </c>
    </row>
    <row r="93" spans="3:12" ht="25.5" thickBot="1">
      <c r="C93" s="92" t="s">
        <v>107</v>
      </c>
      <c r="D93" s="99">
        <f>E62</f>
        <v>2520</v>
      </c>
      <c r="E93" s="100">
        <f t="shared" si="27"/>
        <v>42</v>
      </c>
      <c r="F93" s="100">
        <f t="shared" si="28"/>
        <v>5.25</v>
      </c>
      <c r="G93" s="100">
        <f>I62</f>
        <v>6720</v>
      </c>
      <c r="H93" s="100">
        <f t="shared" si="29"/>
        <v>112</v>
      </c>
      <c r="I93" s="100">
        <f t="shared" si="30"/>
        <v>14</v>
      </c>
      <c r="J93" s="100">
        <f>M62</f>
        <v>8160</v>
      </c>
      <c r="K93" s="100">
        <f t="shared" si="31"/>
        <v>136</v>
      </c>
      <c r="L93" s="101">
        <f t="shared" si="32"/>
        <v>17</v>
      </c>
    </row>
    <row r="94" spans="3:12" ht="15.75" thickTop="1">
      <c r="C94" s="10" t="s">
        <v>121</v>
      </c>
      <c r="D94" s="102"/>
      <c r="E94" s="102"/>
      <c r="F94" s="102">
        <f>SUM(F88:F93)</f>
        <v>56.489583333333329</v>
      </c>
      <c r="G94" s="102"/>
      <c r="H94" s="102"/>
      <c r="I94" s="102">
        <f t="shared" ref="I94:L94" si="33">SUM(I88:I93)</f>
        <v>83.270833333333329</v>
      </c>
      <c r="J94" s="102"/>
      <c r="K94" s="102"/>
      <c r="L94" s="102">
        <f t="shared" si="33"/>
        <v>86.645833333333329</v>
      </c>
    </row>
    <row r="95" spans="3:12">
      <c r="C95" s="103"/>
    </row>
  </sheetData>
  <mergeCells count="147">
    <mergeCell ref="D86:F86"/>
    <mergeCell ref="G86:I86"/>
    <mergeCell ref="J86:L86"/>
    <mergeCell ref="N53:N54"/>
    <mergeCell ref="O53:O54"/>
    <mergeCell ref="P53:P54"/>
    <mergeCell ref="A57:A61"/>
    <mergeCell ref="H53:H54"/>
    <mergeCell ref="I53:I54"/>
    <mergeCell ref="J53:J54"/>
    <mergeCell ref="K53:K54"/>
    <mergeCell ref="L53:L54"/>
    <mergeCell ref="M53:M54"/>
    <mergeCell ref="A47:A55"/>
    <mergeCell ref="B53:B54"/>
    <mergeCell ref="C53:C54"/>
    <mergeCell ref="D53:D54"/>
    <mergeCell ref="E53:E54"/>
    <mergeCell ref="F53:F54"/>
    <mergeCell ref="G53:G54"/>
    <mergeCell ref="N40:N41"/>
    <mergeCell ref="O40:O41"/>
    <mergeCell ref="B40:B41"/>
    <mergeCell ref="C40:C41"/>
    <mergeCell ref="D40:D41"/>
    <mergeCell ref="F40:F41"/>
    <mergeCell ref="G40:G41"/>
    <mergeCell ref="H40:H41"/>
    <mergeCell ref="E40:E41"/>
    <mergeCell ref="M40:M41"/>
    <mergeCell ref="P40:P41"/>
    <mergeCell ref="B36:B37"/>
    <mergeCell ref="C36:C37"/>
    <mergeCell ref="D36:D37"/>
    <mergeCell ref="F36:F37"/>
    <mergeCell ref="G36:G37"/>
    <mergeCell ref="H36:H37"/>
    <mergeCell ref="I36:I37"/>
    <mergeCell ref="M36:M37"/>
    <mergeCell ref="J38:J39"/>
    <mergeCell ref="K38:K39"/>
    <mergeCell ref="L38:L39"/>
    <mergeCell ref="B38:B39"/>
    <mergeCell ref="C38:C39"/>
    <mergeCell ref="D38:D39"/>
    <mergeCell ref="F38:F39"/>
    <mergeCell ref="G38:G39"/>
    <mergeCell ref="H38:H39"/>
    <mergeCell ref="I38:I39"/>
    <mergeCell ref="M38:M39"/>
    <mergeCell ref="E38:E39"/>
    <mergeCell ref="J36:J37"/>
    <mergeCell ref="K36:K37"/>
    <mergeCell ref="L36:L37"/>
    <mergeCell ref="N34:N35"/>
    <mergeCell ref="O34:O35"/>
    <mergeCell ref="P34:P35"/>
    <mergeCell ref="N36:N37"/>
    <mergeCell ref="O36:O37"/>
    <mergeCell ref="P36:P37"/>
    <mergeCell ref="N38:N39"/>
    <mergeCell ref="O38:O39"/>
    <mergeCell ref="P38:P39"/>
    <mergeCell ref="H34:H35"/>
    <mergeCell ref="I34:I35"/>
    <mergeCell ref="J34:J35"/>
    <mergeCell ref="K34:K35"/>
    <mergeCell ref="L34:L35"/>
    <mergeCell ref="M34:M35"/>
    <mergeCell ref="A29:A32"/>
    <mergeCell ref="A34:A45"/>
    <mergeCell ref="B34:B35"/>
    <mergeCell ref="C34:C35"/>
    <mergeCell ref="D34:D35"/>
    <mergeCell ref="E34:E35"/>
    <mergeCell ref="F34:F35"/>
    <mergeCell ref="G34:G35"/>
    <mergeCell ref="E36:E37"/>
    <mergeCell ref="I40:I41"/>
    <mergeCell ref="J40:J41"/>
    <mergeCell ref="K40:K41"/>
    <mergeCell ref="L40:L41"/>
    <mergeCell ref="M22:M23"/>
    <mergeCell ref="N20:N21"/>
    <mergeCell ref="O20:O21"/>
    <mergeCell ref="P20:P21"/>
    <mergeCell ref="B22:B23"/>
    <mergeCell ref="C22:C23"/>
    <mergeCell ref="D22:D23"/>
    <mergeCell ref="F22:F23"/>
    <mergeCell ref="G22:G23"/>
    <mergeCell ref="H22:H23"/>
    <mergeCell ref="J22:J23"/>
    <mergeCell ref="H20:H21"/>
    <mergeCell ref="I20:I21"/>
    <mergeCell ref="J20:J21"/>
    <mergeCell ref="K20:K21"/>
    <mergeCell ref="L20:L21"/>
    <mergeCell ref="M20:M21"/>
    <mergeCell ref="K22:K23"/>
    <mergeCell ref="L22:L23"/>
    <mergeCell ref="N22:N23"/>
    <mergeCell ref="O22:O23"/>
    <mergeCell ref="P22:P23"/>
    <mergeCell ref="A17:A27"/>
    <mergeCell ref="B20:B21"/>
    <mergeCell ref="C20:C21"/>
    <mergeCell ref="D20:D21"/>
    <mergeCell ref="E20:E21"/>
    <mergeCell ref="F20:F21"/>
    <mergeCell ref="G20:G21"/>
    <mergeCell ref="H14:H15"/>
    <mergeCell ref="I14:I15"/>
    <mergeCell ref="E22:E23"/>
    <mergeCell ref="I22:I23"/>
    <mergeCell ref="P8:P9"/>
    <mergeCell ref="B14:B15"/>
    <mergeCell ref="C14:C15"/>
    <mergeCell ref="D14:D15"/>
    <mergeCell ref="E14:E15"/>
    <mergeCell ref="G14:G15"/>
    <mergeCell ref="G8:G9"/>
    <mergeCell ref="H8:H9"/>
    <mergeCell ref="I8:I9"/>
    <mergeCell ref="J8:J9"/>
    <mergeCell ref="K8:K9"/>
    <mergeCell ref="L8:L9"/>
    <mergeCell ref="P14:P15"/>
    <mergeCell ref="K14:K15"/>
    <mergeCell ref="L14:L15"/>
    <mergeCell ref="M14:M15"/>
    <mergeCell ref="O14:O15"/>
    <mergeCell ref="D1:G1"/>
    <mergeCell ref="H1:K1"/>
    <mergeCell ref="L1:O1"/>
    <mergeCell ref="A4:A15"/>
    <mergeCell ref="B8:B9"/>
    <mergeCell ref="C8:C9"/>
    <mergeCell ref="D8:D9"/>
    <mergeCell ref="E8:E9"/>
    <mergeCell ref="F8:F9"/>
    <mergeCell ref="F14:F15"/>
    <mergeCell ref="J14:J15"/>
    <mergeCell ref="N14:N15"/>
    <mergeCell ref="M8:M9"/>
    <mergeCell ref="N8:N9"/>
    <mergeCell ref="O8:O9"/>
  </mergeCells>
  <pageMargins left="0.45" right="0.23" top="1" bottom="0.75" header="0.3" footer="0.3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topLeftCell="A31" workbookViewId="0">
      <selection activeCell="D57" sqref="D57"/>
    </sheetView>
  </sheetViews>
  <sheetFormatPr defaultRowHeight="15"/>
  <cols>
    <col min="1" max="1" width="9.140625" customWidth="1"/>
    <col min="2" max="2" width="32" customWidth="1"/>
  </cols>
  <sheetData>
    <row r="1" spans="1:8" ht="30.75" thickBot="1">
      <c r="A1" s="3"/>
      <c r="B1" s="3" t="s">
        <v>3</v>
      </c>
      <c r="C1" s="6" t="s">
        <v>7</v>
      </c>
      <c r="D1" s="9" t="s">
        <v>7</v>
      </c>
      <c r="E1" s="9" t="s">
        <v>7</v>
      </c>
      <c r="F1" s="7" t="s">
        <v>8</v>
      </c>
      <c r="G1" s="9" t="s">
        <v>8</v>
      </c>
      <c r="H1" s="9" t="s">
        <v>8</v>
      </c>
    </row>
    <row r="2" spans="1:8" ht="16.5" thickTop="1" thickBot="1">
      <c r="A2" s="11"/>
      <c r="B2" s="11"/>
      <c r="C2" s="14"/>
      <c r="D2" s="17"/>
      <c r="E2" s="17"/>
      <c r="F2" s="15"/>
      <c r="G2" s="17"/>
      <c r="H2" s="17"/>
    </row>
    <row r="3" spans="1:8" ht="15.75" thickTop="1">
      <c r="A3" s="130" t="s">
        <v>10</v>
      </c>
      <c r="B3" s="33" t="s">
        <v>11</v>
      </c>
      <c r="C3" s="21"/>
      <c r="D3" s="21"/>
      <c r="E3" s="21"/>
      <c r="F3" s="22" t="s">
        <v>13</v>
      </c>
      <c r="G3" s="22" t="s">
        <v>13</v>
      </c>
      <c r="H3" s="22" t="s">
        <v>13</v>
      </c>
    </row>
    <row r="4" spans="1:8">
      <c r="A4" s="130"/>
      <c r="B4" s="33" t="s">
        <v>14</v>
      </c>
      <c r="C4" s="34"/>
      <c r="D4" s="34"/>
      <c r="E4" s="34"/>
      <c r="F4" s="35" t="s">
        <v>13</v>
      </c>
      <c r="G4" s="35" t="s">
        <v>13</v>
      </c>
      <c r="H4" s="35" t="s">
        <v>13</v>
      </c>
    </row>
    <row r="5" spans="1:8">
      <c r="A5" s="130"/>
      <c r="B5" s="33" t="s">
        <v>16</v>
      </c>
      <c r="C5" s="34">
        <v>0.16666666666666666</v>
      </c>
      <c r="D5" s="34">
        <v>0.16666666666666666</v>
      </c>
      <c r="E5" s="34">
        <v>0.16666666666666666</v>
      </c>
      <c r="F5" s="35">
        <v>2.0833333333333332E-2</v>
      </c>
      <c r="G5" s="35">
        <v>2.0833333333333332E-2</v>
      </c>
      <c r="H5" s="35">
        <v>2.0833333333333332E-2</v>
      </c>
    </row>
    <row r="6" spans="1:8">
      <c r="A6" s="130"/>
      <c r="B6" s="27" t="s">
        <v>19</v>
      </c>
      <c r="C6" s="30"/>
      <c r="D6" s="30"/>
      <c r="E6" s="30"/>
      <c r="F6" s="31" t="s">
        <v>13</v>
      </c>
      <c r="G6" s="31" t="s">
        <v>13</v>
      </c>
      <c r="H6" s="31" t="s">
        <v>13</v>
      </c>
    </row>
    <row r="7" spans="1:8">
      <c r="A7" s="130"/>
      <c r="B7" s="131" t="s">
        <v>20</v>
      </c>
      <c r="C7" s="135">
        <v>8</v>
      </c>
      <c r="D7" s="135">
        <v>5</v>
      </c>
      <c r="E7" s="135">
        <v>8</v>
      </c>
      <c r="F7" s="139">
        <v>1</v>
      </c>
      <c r="G7" s="139" t="s">
        <v>13</v>
      </c>
      <c r="H7" s="139">
        <v>1</v>
      </c>
    </row>
    <row r="8" spans="1:8">
      <c r="A8" s="130"/>
      <c r="B8" s="131"/>
      <c r="C8" s="136"/>
      <c r="D8" s="136"/>
      <c r="E8" s="136"/>
      <c r="F8" s="140"/>
      <c r="G8" s="140"/>
      <c r="H8" s="140"/>
    </row>
    <row r="9" spans="1:8" ht="24">
      <c r="A9" s="130"/>
      <c r="B9" s="33" t="s">
        <v>24</v>
      </c>
      <c r="C9" s="34">
        <v>0.5</v>
      </c>
      <c r="D9" s="34">
        <v>0.5</v>
      </c>
      <c r="E9" s="34">
        <v>0.5</v>
      </c>
      <c r="F9" s="35">
        <v>6.25E-2</v>
      </c>
      <c r="G9" s="35">
        <v>6.25E-2</v>
      </c>
      <c r="H9" s="35">
        <v>6.25E-2</v>
      </c>
    </row>
    <row r="10" spans="1:8" ht="24">
      <c r="A10" s="130"/>
      <c r="B10" s="33" t="s">
        <v>27</v>
      </c>
      <c r="C10" s="34">
        <v>1</v>
      </c>
      <c r="D10" s="34">
        <v>2</v>
      </c>
      <c r="E10" s="34">
        <v>0</v>
      </c>
      <c r="F10" s="35">
        <v>0.125</v>
      </c>
      <c r="G10" s="35">
        <v>0.25</v>
      </c>
      <c r="H10" s="35">
        <v>0</v>
      </c>
    </row>
    <row r="11" spans="1:8">
      <c r="A11" s="130"/>
      <c r="B11" s="33" t="s">
        <v>31</v>
      </c>
      <c r="C11" s="34">
        <v>0.16666666666666666</v>
      </c>
      <c r="D11" s="34">
        <v>0.16666666666666666</v>
      </c>
      <c r="E11" s="34">
        <v>0.16666666666666666</v>
      </c>
      <c r="F11" s="35">
        <v>2.0833333333333332E-2</v>
      </c>
      <c r="G11" s="35">
        <v>2.0833333333333332E-2</v>
      </c>
      <c r="H11" s="35">
        <v>2.0833333333333332E-2</v>
      </c>
    </row>
    <row r="12" spans="1:8">
      <c r="A12" s="130"/>
      <c r="B12" s="33" t="s">
        <v>32</v>
      </c>
      <c r="C12" s="34">
        <v>0.5</v>
      </c>
      <c r="D12" s="34">
        <v>0.5</v>
      </c>
      <c r="E12" s="34">
        <v>0.5</v>
      </c>
      <c r="F12" s="35">
        <v>6.25E-2</v>
      </c>
      <c r="G12" s="35">
        <v>6.25E-2</v>
      </c>
      <c r="H12" s="35">
        <v>6.25E-2</v>
      </c>
    </row>
    <row r="13" spans="1:8">
      <c r="A13" s="130"/>
      <c r="B13" s="143" t="s">
        <v>33</v>
      </c>
      <c r="C13" s="137">
        <v>7.5</v>
      </c>
      <c r="D13" s="137">
        <v>7.5</v>
      </c>
      <c r="E13" s="137">
        <v>7.5</v>
      </c>
      <c r="F13" s="139">
        <v>0.9375</v>
      </c>
      <c r="G13" s="139">
        <v>0.9375</v>
      </c>
      <c r="H13" s="139">
        <v>0.9375</v>
      </c>
    </row>
    <row r="14" spans="1:8" ht="37.5" customHeight="1">
      <c r="A14" s="130"/>
      <c r="B14" s="144"/>
      <c r="C14" s="138"/>
      <c r="D14" s="138"/>
      <c r="E14" s="138"/>
      <c r="F14" s="140"/>
      <c r="G14" s="140"/>
      <c r="H14" s="140"/>
    </row>
    <row r="15" spans="1:8">
      <c r="A15" s="37" t="s">
        <v>36</v>
      </c>
      <c r="B15" s="38"/>
      <c r="C15" s="41" t="s">
        <v>13</v>
      </c>
      <c r="D15" s="41" t="s">
        <v>13</v>
      </c>
      <c r="E15" s="41" t="s">
        <v>13</v>
      </c>
      <c r="F15" s="42">
        <v>2.2291666666666665</v>
      </c>
      <c r="G15" s="42">
        <v>1.9791666666666667</v>
      </c>
      <c r="H15" s="42">
        <v>2.1041666666666665</v>
      </c>
    </row>
    <row r="16" spans="1:8">
      <c r="A16" s="147" t="s">
        <v>37</v>
      </c>
      <c r="B16" s="44" t="s">
        <v>38</v>
      </c>
      <c r="C16" s="34">
        <v>0.5</v>
      </c>
      <c r="D16" s="34">
        <v>24</v>
      </c>
      <c r="E16" s="34">
        <v>2.25</v>
      </c>
      <c r="F16" s="35">
        <v>6.25E-2</v>
      </c>
      <c r="G16" s="35">
        <v>3</v>
      </c>
      <c r="H16" s="35">
        <v>0.28125</v>
      </c>
    </row>
    <row r="17" spans="1:8">
      <c r="A17" s="148"/>
      <c r="B17" s="44" t="s">
        <v>42</v>
      </c>
      <c r="C17" s="34">
        <v>0.75</v>
      </c>
      <c r="D17" s="34">
        <v>1</v>
      </c>
      <c r="E17" s="34">
        <v>0.75</v>
      </c>
      <c r="F17" s="35">
        <v>9.375E-2</v>
      </c>
      <c r="G17" s="35">
        <v>0.125</v>
      </c>
      <c r="H17" s="35">
        <v>9.375E-2</v>
      </c>
    </row>
    <row r="18" spans="1:8">
      <c r="A18" s="148"/>
      <c r="B18" s="44" t="s">
        <v>44</v>
      </c>
      <c r="C18" s="34">
        <v>1.8333333333333333</v>
      </c>
      <c r="D18" s="34">
        <v>1.8333333333333333</v>
      </c>
      <c r="E18" s="34">
        <v>1.8333333333333333</v>
      </c>
      <c r="F18" s="35">
        <v>0.22916666666666666</v>
      </c>
      <c r="G18" s="35">
        <v>0.22916666666666666</v>
      </c>
      <c r="H18" s="35">
        <v>0.22916666666666666</v>
      </c>
    </row>
    <row r="19" spans="1:8">
      <c r="A19" s="148"/>
      <c r="B19" s="150" t="s">
        <v>46</v>
      </c>
      <c r="C19" s="135">
        <v>4</v>
      </c>
      <c r="D19" s="135">
        <v>4</v>
      </c>
      <c r="E19" s="135">
        <v>0.5</v>
      </c>
      <c r="F19" s="139">
        <v>0.5</v>
      </c>
      <c r="G19" s="139">
        <v>0.5</v>
      </c>
      <c r="H19" s="139">
        <v>0.5</v>
      </c>
    </row>
    <row r="20" spans="1:8">
      <c r="A20" s="148"/>
      <c r="B20" s="151"/>
      <c r="C20" s="136"/>
      <c r="D20" s="136"/>
      <c r="E20" s="136"/>
      <c r="F20" s="140"/>
      <c r="G20" s="140"/>
      <c r="H20" s="140"/>
    </row>
    <row r="21" spans="1:8">
      <c r="A21" s="148"/>
      <c r="B21" s="150" t="s">
        <v>49</v>
      </c>
      <c r="C21" s="135">
        <v>0.5</v>
      </c>
      <c r="D21" s="135">
        <v>0.5</v>
      </c>
      <c r="E21" s="135">
        <v>0.5</v>
      </c>
      <c r="F21" s="139">
        <v>6.25E-2</v>
      </c>
      <c r="G21" s="139">
        <v>6.25E-2</v>
      </c>
      <c r="H21" s="139">
        <v>6.25E-2</v>
      </c>
    </row>
    <row r="22" spans="1:8">
      <c r="A22" s="148"/>
      <c r="B22" s="157"/>
      <c r="C22" s="136"/>
      <c r="D22" s="136"/>
      <c r="E22" s="136"/>
      <c r="F22" s="140"/>
      <c r="G22" s="140"/>
      <c r="H22" s="140"/>
    </row>
    <row r="23" spans="1:8">
      <c r="A23" s="148"/>
      <c r="B23" s="44" t="s">
        <v>50</v>
      </c>
      <c r="C23" s="34">
        <v>0.75</v>
      </c>
      <c r="D23" s="34">
        <v>0.75</v>
      </c>
      <c r="E23" s="34">
        <v>0.75</v>
      </c>
      <c r="F23" s="35">
        <v>9.375E-2</v>
      </c>
      <c r="G23" s="35">
        <v>9.375E-2</v>
      </c>
      <c r="H23" s="35">
        <v>9.375E-2</v>
      </c>
    </row>
    <row r="24" spans="1:8" ht="24">
      <c r="A24" s="148"/>
      <c r="B24" s="33" t="s">
        <v>52</v>
      </c>
      <c r="C24" s="34">
        <v>24</v>
      </c>
      <c r="D24" s="34">
        <v>24</v>
      </c>
      <c r="E24" s="34">
        <v>24</v>
      </c>
      <c r="F24" s="35">
        <v>3</v>
      </c>
      <c r="G24" s="35">
        <v>3</v>
      </c>
      <c r="H24" s="35">
        <v>3</v>
      </c>
    </row>
    <row r="25" spans="1:8" ht="24">
      <c r="A25" s="148"/>
      <c r="B25" s="33" t="s">
        <v>55</v>
      </c>
      <c r="C25" s="34">
        <v>2</v>
      </c>
      <c r="D25" s="34">
        <v>2</v>
      </c>
      <c r="E25" s="34">
        <v>2</v>
      </c>
      <c r="F25" s="35">
        <v>0.25</v>
      </c>
      <c r="G25" s="35">
        <v>0.25</v>
      </c>
      <c r="H25" s="35">
        <v>0.25</v>
      </c>
    </row>
    <row r="26" spans="1:8">
      <c r="A26" s="149"/>
      <c r="B26" s="33" t="s">
        <v>57</v>
      </c>
      <c r="C26" s="34">
        <v>48</v>
      </c>
      <c r="D26" s="34">
        <v>48</v>
      </c>
      <c r="E26" s="34">
        <v>48</v>
      </c>
      <c r="F26" s="35">
        <v>6</v>
      </c>
      <c r="G26" s="35">
        <v>6</v>
      </c>
      <c r="H26" s="35">
        <v>6</v>
      </c>
    </row>
    <row r="27" spans="1:8">
      <c r="A27" s="37" t="s">
        <v>36</v>
      </c>
      <c r="B27" s="38"/>
      <c r="C27" s="41" t="s">
        <v>13</v>
      </c>
      <c r="D27" s="41" t="s">
        <v>13</v>
      </c>
      <c r="E27" s="41" t="s">
        <v>13</v>
      </c>
      <c r="F27" s="42">
        <v>10.291666666666666</v>
      </c>
      <c r="G27" s="42">
        <v>13.260416666666666</v>
      </c>
      <c r="H27" s="42">
        <v>10.510416666666666</v>
      </c>
    </row>
    <row r="28" spans="1:8" ht="24">
      <c r="A28" s="130" t="s">
        <v>59</v>
      </c>
      <c r="B28" s="33" t="s">
        <v>60</v>
      </c>
      <c r="C28" s="34">
        <v>0.16666666666666666</v>
      </c>
      <c r="D28" s="34">
        <v>0.16666666666666666</v>
      </c>
      <c r="E28" s="34">
        <v>0.16666666666666666</v>
      </c>
      <c r="F28" s="35">
        <v>2.0833333333333332E-2</v>
      </c>
      <c r="G28" s="35">
        <v>2.0833333333333332E-2</v>
      </c>
      <c r="H28" s="35">
        <v>2.0833333333333332E-2</v>
      </c>
    </row>
    <row r="29" spans="1:8" ht="24">
      <c r="A29" s="130"/>
      <c r="B29" s="33" t="s">
        <v>60</v>
      </c>
      <c r="C29" s="34">
        <v>8.3333333333333329E-2</v>
      </c>
      <c r="D29" s="34">
        <v>8.3333333333333329E-2</v>
      </c>
      <c r="E29" s="34">
        <v>8.3333333333333329E-2</v>
      </c>
      <c r="F29" s="35">
        <v>1.0416666666666666E-2</v>
      </c>
      <c r="G29" s="35">
        <v>1.0416666666666666E-2</v>
      </c>
      <c r="H29" s="35">
        <v>1.0416666666666666E-2</v>
      </c>
    </row>
    <row r="30" spans="1:8" ht="24">
      <c r="A30" s="130"/>
      <c r="B30" s="33" t="s">
        <v>64</v>
      </c>
      <c r="C30" s="34">
        <v>24</v>
      </c>
      <c r="D30" s="34">
        <v>24</v>
      </c>
      <c r="E30" s="34">
        <v>24</v>
      </c>
      <c r="F30" s="35">
        <v>3</v>
      </c>
      <c r="G30" s="35">
        <v>3</v>
      </c>
      <c r="H30" s="35">
        <v>3</v>
      </c>
    </row>
    <row r="31" spans="1:8" ht="24">
      <c r="A31" s="130"/>
      <c r="B31" s="33" t="s">
        <v>67</v>
      </c>
      <c r="C31" s="34">
        <v>48</v>
      </c>
      <c r="D31" s="34">
        <v>16</v>
      </c>
      <c r="E31" s="34">
        <v>16</v>
      </c>
      <c r="F31" s="35">
        <v>6</v>
      </c>
      <c r="G31" s="35">
        <v>2</v>
      </c>
      <c r="H31" s="35">
        <v>2</v>
      </c>
    </row>
    <row r="32" spans="1:8">
      <c r="A32" s="37" t="s">
        <v>36</v>
      </c>
      <c r="B32" s="52"/>
      <c r="C32" s="41" t="s">
        <v>13</v>
      </c>
      <c r="D32" s="41" t="s">
        <v>13</v>
      </c>
      <c r="E32" s="41" t="s">
        <v>13</v>
      </c>
      <c r="F32" s="42">
        <v>9.03125</v>
      </c>
      <c r="G32" s="42">
        <v>5.03125</v>
      </c>
      <c r="H32" s="42">
        <v>5.03125</v>
      </c>
    </row>
    <row r="33" spans="1:8">
      <c r="A33" s="147" t="s">
        <v>70</v>
      </c>
      <c r="B33" s="161" t="s">
        <v>71</v>
      </c>
      <c r="C33" s="135">
        <v>6</v>
      </c>
      <c r="D33" s="135">
        <v>48</v>
      </c>
      <c r="E33" s="135">
        <v>48</v>
      </c>
      <c r="F33" s="139">
        <v>0.75</v>
      </c>
      <c r="G33" s="139">
        <v>6</v>
      </c>
      <c r="H33" s="139">
        <v>6</v>
      </c>
    </row>
    <row r="34" spans="1:8">
      <c r="A34" s="160"/>
      <c r="B34" s="162"/>
      <c r="C34" s="136"/>
      <c r="D34" s="136"/>
      <c r="E34" s="136"/>
      <c r="F34" s="140"/>
      <c r="G34" s="140"/>
      <c r="H34" s="140"/>
    </row>
    <row r="35" spans="1:8">
      <c r="A35" s="160"/>
      <c r="B35" s="161" t="s">
        <v>75</v>
      </c>
      <c r="C35" s="135">
        <v>6</v>
      </c>
      <c r="D35" s="135">
        <v>3</v>
      </c>
      <c r="E35" s="135">
        <v>3</v>
      </c>
      <c r="F35" s="139">
        <v>0.75</v>
      </c>
      <c r="G35" s="139">
        <v>0.375</v>
      </c>
      <c r="H35" s="139">
        <v>0.375</v>
      </c>
    </row>
    <row r="36" spans="1:8">
      <c r="A36" s="160"/>
      <c r="B36" s="162"/>
      <c r="C36" s="136"/>
      <c r="D36" s="136"/>
      <c r="E36" s="136"/>
      <c r="F36" s="140"/>
      <c r="G36" s="140"/>
      <c r="H36" s="140"/>
    </row>
    <row r="37" spans="1:8">
      <c r="A37" s="160"/>
      <c r="B37" s="161" t="s">
        <v>78</v>
      </c>
      <c r="C37" s="135">
        <v>2</v>
      </c>
      <c r="D37" s="135">
        <v>2</v>
      </c>
      <c r="E37" s="135">
        <v>2</v>
      </c>
      <c r="F37" s="139">
        <v>0.25</v>
      </c>
      <c r="G37" s="139">
        <v>0.25</v>
      </c>
      <c r="H37" s="139">
        <v>0.25</v>
      </c>
    </row>
    <row r="38" spans="1:8">
      <c r="A38" s="160"/>
      <c r="B38" s="162"/>
      <c r="C38" s="136"/>
      <c r="D38" s="136"/>
      <c r="E38" s="136"/>
      <c r="F38" s="140"/>
      <c r="G38" s="140"/>
      <c r="H38" s="140"/>
    </row>
    <row r="39" spans="1:8">
      <c r="A39" s="160"/>
      <c r="B39" s="161" t="s">
        <v>81</v>
      </c>
      <c r="C39" s="135">
        <v>24</v>
      </c>
      <c r="D39" s="135">
        <v>48</v>
      </c>
      <c r="E39" s="135">
        <v>48</v>
      </c>
      <c r="F39" s="139">
        <v>3</v>
      </c>
      <c r="G39" s="139">
        <v>6</v>
      </c>
      <c r="H39" s="139">
        <v>6</v>
      </c>
    </row>
    <row r="40" spans="1:8">
      <c r="A40" s="160"/>
      <c r="B40" s="162"/>
      <c r="C40" s="136"/>
      <c r="D40" s="136"/>
      <c r="E40" s="136"/>
      <c r="F40" s="140"/>
      <c r="G40" s="140"/>
      <c r="H40" s="140"/>
    </row>
    <row r="41" spans="1:8">
      <c r="A41" s="160"/>
      <c r="B41" s="55" t="s">
        <v>82</v>
      </c>
      <c r="C41" s="34">
        <v>16</v>
      </c>
      <c r="D41" s="34">
        <v>16</v>
      </c>
      <c r="E41" s="34">
        <v>16</v>
      </c>
      <c r="F41" s="35">
        <v>2</v>
      </c>
      <c r="G41" s="35">
        <v>2</v>
      </c>
      <c r="H41" s="35">
        <v>2</v>
      </c>
    </row>
    <row r="42" spans="1:8">
      <c r="A42" s="160"/>
      <c r="B42" s="55" t="s">
        <v>84</v>
      </c>
      <c r="C42" s="34">
        <v>0.5</v>
      </c>
      <c r="D42" s="34">
        <v>1</v>
      </c>
      <c r="E42" s="34">
        <v>0</v>
      </c>
      <c r="F42" s="35">
        <v>6.25E-2</v>
      </c>
      <c r="G42" s="35">
        <v>0.125</v>
      </c>
      <c r="H42" s="35">
        <v>0</v>
      </c>
    </row>
    <row r="43" spans="1:8">
      <c r="A43" s="160"/>
      <c r="B43" s="57" t="s">
        <v>87</v>
      </c>
      <c r="C43" s="34">
        <v>24</v>
      </c>
      <c r="D43" s="34">
        <v>24</v>
      </c>
      <c r="E43" s="34">
        <v>24</v>
      </c>
      <c r="F43" s="35">
        <v>3</v>
      </c>
      <c r="G43" s="35">
        <v>3</v>
      </c>
      <c r="H43" s="35">
        <v>3</v>
      </c>
    </row>
    <row r="44" spans="1:8">
      <c r="A44" s="160"/>
      <c r="B44" s="57" t="s">
        <v>89</v>
      </c>
      <c r="C44" s="34">
        <v>8</v>
      </c>
      <c r="D44" s="34">
        <v>8</v>
      </c>
      <c r="E44" s="34">
        <v>8</v>
      </c>
      <c r="F44" s="35">
        <v>1</v>
      </c>
      <c r="G44" s="35">
        <v>1</v>
      </c>
      <c r="H44" s="35">
        <v>1</v>
      </c>
    </row>
    <row r="45" spans="1:8" ht="15.75" thickBot="1">
      <c r="A45" s="37" t="s">
        <v>36</v>
      </c>
      <c r="B45" s="60"/>
      <c r="C45" s="41" t="s">
        <v>13</v>
      </c>
      <c r="D45" s="41" t="s">
        <v>13</v>
      </c>
      <c r="E45" s="41" t="s">
        <v>13</v>
      </c>
      <c r="F45" s="42">
        <v>10.8125</v>
      </c>
      <c r="G45" s="42">
        <v>18.75</v>
      </c>
      <c r="H45" s="42">
        <v>18.625</v>
      </c>
    </row>
    <row r="46" spans="1:8">
      <c r="A46" s="148" t="s">
        <v>91</v>
      </c>
      <c r="B46" s="62" t="s">
        <v>92</v>
      </c>
      <c r="C46" s="34">
        <v>4</v>
      </c>
      <c r="D46" s="34">
        <v>96</v>
      </c>
      <c r="E46" s="34">
        <v>96</v>
      </c>
      <c r="F46" s="35">
        <v>0.5</v>
      </c>
      <c r="G46" s="35">
        <v>12</v>
      </c>
      <c r="H46" s="35">
        <v>12</v>
      </c>
    </row>
    <row r="47" spans="1:8">
      <c r="A47" s="160"/>
      <c r="B47" s="33" t="s">
        <v>38</v>
      </c>
      <c r="C47" s="34">
        <v>24</v>
      </c>
      <c r="D47" s="34">
        <v>24</v>
      </c>
      <c r="E47" s="34">
        <v>24</v>
      </c>
      <c r="F47" s="35">
        <v>3</v>
      </c>
      <c r="G47" s="35">
        <v>3</v>
      </c>
      <c r="H47" s="35">
        <v>3</v>
      </c>
    </row>
    <row r="48" spans="1:8">
      <c r="A48" s="160"/>
      <c r="B48" s="33" t="s">
        <v>42</v>
      </c>
      <c r="C48" s="34">
        <v>24</v>
      </c>
      <c r="D48" s="34">
        <v>24</v>
      </c>
      <c r="E48" s="34">
        <v>24</v>
      </c>
      <c r="F48" s="35">
        <v>3</v>
      </c>
      <c r="G48" s="35">
        <v>3</v>
      </c>
      <c r="H48" s="35">
        <v>3</v>
      </c>
    </row>
    <row r="49" spans="1:8">
      <c r="A49" s="160"/>
      <c r="B49" s="33" t="s">
        <v>97</v>
      </c>
      <c r="C49" s="34">
        <v>2</v>
      </c>
      <c r="D49" s="34">
        <v>2</v>
      </c>
      <c r="E49" s="34">
        <v>2</v>
      </c>
      <c r="F49" s="35">
        <v>0.25</v>
      </c>
      <c r="G49" s="35">
        <v>0.25</v>
      </c>
      <c r="H49" s="35">
        <v>0.25</v>
      </c>
    </row>
    <row r="50" spans="1:8">
      <c r="A50" s="160"/>
      <c r="B50" s="33" t="s">
        <v>99</v>
      </c>
      <c r="C50" s="34">
        <v>24</v>
      </c>
      <c r="D50" s="34">
        <v>24</v>
      </c>
      <c r="E50" s="34">
        <v>24</v>
      </c>
      <c r="F50" s="35">
        <v>3</v>
      </c>
      <c r="G50" s="35">
        <v>3</v>
      </c>
      <c r="H50" s="35">
        <v>3</v>
      </c>
    </row>
    <row r="51" spans="1:8">
      <c r="A51" s="160"/>
      <c r="B51" s="33" t="s">
        <v>92</v>
      </c>
      <c r="C51" s="34">
        <v>24</v>
      </c>
      <c r="D51" s="34">
        <v>48</v>
      </c>
      <c r="E51" s="34">
        <v>72</v>
      </c>
      <c r="F51" s="35">
        <v>3</v>
      </c>
      <c r="G51" s="35">
        <v>6</v>
      </c>
      <c r="H51" s="35">
        <v>9</v>
      </c>
    </row>
    <row r="52" spans="1:8">
      <c r="A52" s="160"/>
      <c r="B52" s="143" t="s">
        <v>102</v>
      </c>
      <c r="C52" s="135">
        <v>48</v>
      </c>
      <c r="D52" s="135">
        <v>24</v>
      </c>
      <c r="E52" s="135">
        <v>24</v>
      </c>
      <c r="F52" s="139">
        <v>6</v>
      </c>
      <c r="G52" s="139">
        <v>3</v>
      </c>
      <c r="H52" s="139">
        <v>9</v>
      </c>
    </row>
    <row r="53" spans="1:8" ht="15.75" thickBot="1">
      <c r="A53" s="160"/>
      <c r="B53" s="171"/>
      <c r="C53" s="136"/>
      <c r="D53" s="136"/>
      <c r="E53" s="136"/>
      <c r="F53" s="140"/>
      <c r="G53" s="140"/>
      <c r="H53" s="140"/>
    </row>
    <row r="54" spans="1:8" ht="15.75" thickBot="1">
      <c r="A54" s="170"/>
      <c r="B54" s="66" t="s">
        <v>104</v>
      </c>
      <c r="C54" s="34">
        <v>1</v>
      </c>
      <c r="D54" s="34">
        <v>1</v>
      </c>
      <c r="E54" s="34">
        <v>1</v>
      </c>
      <c r="F54" s="35">
        <v>0.125</v>
      </c>
      <c r="G54" s="35">
        <v>0.125</v>
      </c>
      <c r="H54" s="35">
        <v>0.125</v>
      </c>
    </row>
    <row r="55" spans="1:8" ht="15.75" thickBot="1">
      <c r="A55" s="37" t="s">
        <v>36</v>
      </c>
      <c r="B55" s="69"/>
      <c r="C55" s="41" t="s">
        <v>13</v>
      </c>
      <c r="D55" s="41" t="s">
        <v>13</v>
      </c>
      <c r="E55" s="41" t="s">
        <v>13</v>
      </c>
      <c r="F55" s="42">
        <v>18.875</v>
      </c>
      <c r="G55" s="42">
        <v>30.25</v>
      </c>
      <c r="H55" s="42">
        <v>33.375</v>
      </c>
    </row>
    <row r="56" spans="1:8">
      <c r="A56" s="168" t="s">
        <v>107</v>
      </c>
      <c r="B56" s="71" t="s">
        <v>108</v>
      </c>
      <c r="C56" s="34">
        <v>6</v>
      </c>
      <c r="D56" s="34">
        <v>40</v>
      </c>
      <c r="E56" s="34">
        <v>40</v>
      </c>
      <c r="F56" s="35">
        <v>0.75</v>
      </c>
      <c r="G56" s="35">
        <v>5</v>
      </c>
      <c r="H56" s="35">
        <v>5</v>
      </c>
    </row>
    <row r="57" spans="1:8" ht="24">
      <c r="A57" s="169"/>
      <c r="B57" s="73" t="s">
        <v>111</v>
      </c>
      <c r="C57" s="34">
        <v>36</v>
      </c>
      <c r="D57" s="34">
        <v>72</v>
      </c>
      <c r="E57" s="34">
        <v>96</v>
      </c>
      <c r="F57" s="35">
        <v>4.5</v>
      </c>
      <c r="G57" s="35">
        <v>9</v>
      </c>
      <c r="H57" s="35">
        <v>12</v>
      </c>
    </row>
    <row r="58" spans="1:8" ht="24">
      <c r="A58" s="169"/>
      <c r="B58" s="74" t="s">
        <v>115</v>
      </c>
      <c r="C58" s="30"/>
      <c r="D58" s="77"/>
      <c r="E58" s="77"/>
      <c r="F58" s="31" t="s">
        <v>13</v>
      </c>
      <c r="G58" s="31" t="s">
        <v>13</v>
      </c>
      <c r="H58" s="31" t="s">
        <v>13</v>
      </c>
    </row>
    <row r="59" spans="1:8">
      <c r="A59" s="169"/>
      <c r="B59" s="74" t="s">
        <v>117</v>
      </c>
      <c r="C59" s="30"/>
      <c r="D59" s="77"/>
      <c r="E59" s="77"/>
      <c r="F59" s="31" t="s">
        <v>13</v>
      </c>
      <c r="G59" s="31" t="s">
        <v>13</v>
      </c>
      <c r="H59" s="31" t="s">
        <v>13</v>
      </c>
    </row>
    <row r="60" spans="1:8" ht="24">
      <c r="A60" s="169"/>
      <c r="B60" s="74" t="s">
        <v>118</v>
      </c>
      <c r="C60" s="30">
        <v>1</v>
      </c>
      <c r="D60" s="30">
        <v>1</v>
      </c>
      <c r="E60" s="30"/>
      <c r="F60" s="31">
        <v>0.125</v>
      </c>
      <c r="G60" s="31">
        <v>0.125</v>
      </c>
      <c r="H60" s="31">
        <v>0.125</v>
      </c>
    </row>
    <row r="61" spans="1:8" ht="15.75" thickBot="1">
      <c r="A61" s="37" t="s">
        <v>36</v>
      </c>
      <c r="B61" s="80"/>
      <c r="C61" s="82" t="s">
        <v>13</v>
      </c>
      <c r="D61" s="82" t="s">
        <v>13</v>
      </c>
      <c r="E61" s="82" t="s">
        <v>13</v>
      </c>
      <c r="F61" s="83">
        <v>5.25</v>
      </c>
      <c r="G61" s="83">
        <v>14</v>
      </c>
      <c r="H61" s="83">
        <v>17</v>
      </c>
    </row>
    <row r="62" spans="1:8" ht="15.75" thickTop="1"/>
  </sheetData>
  <mergeCells count="69">
    <mergeCell ref="A3:A14"/>
    <mergeCell ref="B7:B8"/>
    <mergeCell ref="B13:B14"/>
    <mergeCell ref="A16:A26"/>
    <mergeCell ref="B19:B20"/>
    <mergeCell ref="B21:B22"/>
    <mergeCell ref="A56:A60"/>
    <mergeCell ref="A28:A31"/>
    <mergeCell ref="A33:A44"/>
    <mergeCell ref="B33:B34"/>
    <mergeCell ref="B35:B36"/>
    <mergeCell ref="B37:B38"/>
    <mergeCell ref="B39:B40"/>
    <mergeCell ref="D37:D38"/>
    <mergeCell ref="D39:D40"/>
    <mergeCell ref="D52:D53"/>
    <mergeCell ref="A46:A54"/>
    <mergeCell ref="B52:B53"/>
    <mergeCell ref="E37:E38"/>
    <mergeCell ref="E39:E40"/>
    <mergeCell ref="E52:E53"/>
    <mergeCell ref="C37:C38"/>
    <mergeCell ref="E7:E8"/>
    <mergeCell ref="E13:E14"/>
    <mergeCell ref="E19:E20"/>
    <mergeCell ref="E21:E22"/>
    <mergeCell ref="E33:E34"/>
    <mergeCell ref="C39:C40"/>
    <mergeCell ref="C52:C53"/>
    <mergeCell ref="D7:D8"/>
    <mergeCell ref="D13:D14"/>
    <mergeCell ref="D19:D20"/>
    <mergeCell ref="D21:D22"/>
    <mergeCell ref="D33:D34"/>
    <mergeCell ref="C35:C36"/>
    <mergeCell ref="F7:F8"/>
    <mergeCell ref="F13:F14"/>
    <mergeCell ref="F19:F20"/>
    <mergeCell ref="F21:F22"/>
    <mergeCell ref="F33:F34"/>
    <mergeCell ref="E35:E36"/>
    <mergeCell ref="D35:D36"/>
    <mergeCell ref="C7:C8"/>
    <mergeCell ref="C13:C14"/>
    <mergeCell ref="C19:C20"/>
    <mergeCell ref="C21:C22"/>
    <mergeCell ref="C33:C34"/>
    <mergeCell ref="F39:F40"/>
    <mergeCell ref="F52:F53"/>
    <mergeCell ref="G7:G8"/>
    <mergeCell ref="G13:G14"/>
    <mergeCell ref="G19:G20"/>
    <mergeCell ref="G21:G22"/>
    <mergeCell ref="G33:G34"/>
    <mergeCell ref="G35:G36"/>
    <mergeCell ref="G37:G38"/>
    <mergeCell ref="G39:G40"/>
    <mergeCell ref="G52:G53"/>
    <mergeCell ref="F35:F36"/>
    <mergeCell ref="F37:F38"/>
    <mergeCell ref="H35:H36"/>
    <mergeCell ref="H37:H38"/>
    <mergeCell ref="H39:H40"/>
    <mergeCell ref="H52:H53"/>
    <mergeCell ref="H7:H8"/>
    <mergeCell ref="H13:H14"/>
    <mergeCell ref="H19:H20"/>
    <mergeCell ref="H21:H22"/>
    <mergeCell ref="H33:H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showGridLines="0" zoomScaleNormal="100" workbookViewId="0">
      <selection sqref="A1:F65"/>
    </sheetView>
  </sheetViews>
  <sheetFormatPr defaultRowHeight="15"/>
  <cols>
    <col min="1" max="1" width="9" customWidth="1"/>
    <col min="2" max="2" width="48.85546875" customWidth="1"/>
    <col min="3" max="3" width="16.7109375" style="104" customWidth="1"/>
    <col min="4" max="4" width="17.85546875" customWidth="1"/>
    <col min="5" max="5" width="19.42578125" customWidth="1"/>
  </cols>
  <sheetData>
    <row r="1" spans="1:6">
      <c r="A1" s="185" t="s">
        <v>138</v>
      </c>
      <c r="B1" s="185"/>
      <c r="C1" s="185"/>
      <c r="D1" s="185"/>
      <c r="E1" s="185"/>
      <c r="F1" s="185"/>
    </row>
    <row r="2" spans="1:6" ht="15.75" thickBot="1">
      <c r="A2" s="185"/>
      <c r="B2" s="185"/>
      <c r="C2" s="185"/>
      <c r="D2" s="185"/>
      <c r="E2" s="185"/>
      <c r="F2" s="185"/>
    </row>
    <row r="3" spans="1:6" ht="16.5" thickTop="1" thickBot="1">
      <c r="C3" s="178" t="s">
        <v>122</v>
      </c>
      <c r="D3" s="179"/>
      <c r="E3" s="121" t="s">
        <v>137</v>
      </c>
    </row>
    <row r="4" spans="1:6" ht="16.5" thickTop="1" thickBot="1">
      <c r="A4" s="125"/>
      <c r="B4" s="4" t="s">
        <v>3</v>
      </c>
      <c r="C4" s="112" t="s">
        <v>123</v>
      </c>
      <c r="D4" s="120" t="s">
        <v>124</v>
      </c>
      <c r="E4" s="120" t="s">
        <v>124</v>
      </c>
    </row>
    <row r="5" spans="1:6" ht="15.75" thickTop="1">
      <c r="A5" s="181" t="s">
        <v>10</v>
      </c>
      <c r="B5" s="36" t="s">
        <v>11</v>
      </c>
      <c r="C5" s="122" t="str">
        <f>REPT("|",Sheet2!C3)</f>
        <v/>
      </c>
      <c r="D5" s="122" t="str">
        <f>REPT("n",Sheet2!D3)</f>
        <v/>
      </c>
      <c r="E5" s="122" t="str">
        <f>REPT("n",Sheet2!E3)</f>
        <v/>
      </c>
    </row>
    <row r="6" spans="1:6">
      <c r="A6" s="181"/>
      <c r="B6" s="36" t="s">
        <v>14</v>
      </c>
      <c r="C6" s="122" t="str">
        <f>REPT("|",Sheet2!C4)</f>
        <v/>
      </c>
      <c r="D6" s="122" t="str">
        <f>REPT("n",Sheet2!D4)</f>
        <v/>
      </c>
      <c r="E6" s="122" t="str">
        <f>REPT("n",Sheet2!E4)</f>
        <v/>
      </c>
    </row>
    <row r="7" spans="1:6">
      <c r="A7" s="181"/>
      <c r="B7" s="36" t="s">
        <v>16</v>
      </c>
      <c r="C7" s="122" t="str">
        <f>REPT("|",Sheet2!C5)</f>
        <v/>
      </c>
      <c r="D7" s="122" t="str">
        <f>REPT("n",Sheet2!D5)</f>
        <v/>
      </c>
      <c r="E7" s="122" t="str">
        <f>REPT("n",Sheet2!E5)</f>
        <v/>
      </c>
    </row>
    <row r="8" spans="1:6">
      <c r="A8" s="181"/>
      <c r="B8" s="28" t="s">
        <v>19</v>
      </c>
      <c r="C8" s="122"/>
      <c r="D8" s="122" t="str">
        <f>REPT("n",Sheet2!D6)</f>
        <v/>
      </c>
      <c r="E8" s="122" t="str">
        <f>REPT("n",Sheet2!E6)</f>
        <v/>
      </c>
    </row>
    <row r="9" spans="1:6">
      <c r="A9" s="181"/>
      <c r="B9" s="145" t="s">
        <v>20</v>
      </c>
      <c r="C9" s="180" t="str">
        <f>REPT("|",Sheet2!C7)</f>
        <v>||||||||</v>
      </c>
      <c r="D9" s="122" t="str">
        <f>REPT("|",Sheet2!D7)</f>
        <v>|||||</v>
      </c>
      <c r="E9" s="122" t="str">
        <f>REPT("|",Sheet2!E7)</f>
        <v>||||||||</v>
      </c>
    </row>
    <row r="10" spans="1:6">
      <c r="A10" s="181"/>
      <c r="B10" s="145"/>
      <c r="C10" s="180"/>
      <c r="D10" s="122" t="str">
        <f>REPT("n",Sheet2!D8)</f>
        <v/>
      </c>
      <c r="E10" s="122" t="str">
        <f>REPT("n",Sheet2!E8)</f>
        <v/>
      </c>
    </row>
    <row r="11" spans="1:6">
      <c r="A11" s="181"/>
      <c r="B11" s="36" t="s">
        <v>24</v>
      </c>
      <c r="C11" s="122" t="str">
        <f>REPT("|",Sheet2!C9)</f>
        <v/>
      </c>
      <c r="D11" s="122" t="str">
        <f>REPT("n",Sheet2!D9)</f>
        <v/>
      </c>
      <c r="E11" s="122" t="str">
        <f>REPT("n",Sheet2!E9)</f>
        <v/>
      </c>
    </row>
    <row r="12" spans="1:6">
      <c r="A12" s="181"/>
      <c r="B12" s="36" t="s">
        <v>27</v>
      </c>
      <c r="C12" s="122" t="str">
        <f>REPT("|",Sheet2!C10)</f>
        <v>|</v>
      </c>
      <c r="D12" s="122" t="str">
        <f>REPT("|",Sheet2!D10)</f>
        <v>||</v>
      </c>
      <c r="E12" s="122" t="str">
        <f>REPT("n",Sheet2!E10)</f>
        <v/>
      </c>
    </row>
    <row r="13" spans="1:6">
      <c r="A13" s="181"/>
      <c r="B13" s="36" t="s">
        <v>31</v>
      </c>
      <c r="C13" s="122" t="str">
        <f>REPT("|",Sheet2!C11)</f>
        <v/>
      </c>
      <c r="D13" s="122" t="str">
        <f>REPT("n",Sheet2!D11)</f>
        <v/>
      </c>
      <c r="E13" s="122" t="str">
        <f>REPT("n",Sheet2!E11)</f>
        <v/>
      </c>
    </row>
    <row r="14" spans="1:6">
      <c r="A14" s="181"/>
      <c r="B14" s="36" t="s">
        <v>32</v>
      </c>
      <c r="C14" s="122" t="str">
        <f>REPT("|",Sheet2!C12)</f>
        <v/>
      </c>
      <c r="D14" s="122" t="str">
        <f>REPT("n",Sheet2!D12)</f>
        <v/>
      </c>
      <c r="E14" s="122" t="str">
        <f>REPT("n",Sheet2!E12)</f>
        <v/>
      </c>
    </row>
    <row r="15" spans="1:6">
      <c r="A15" s="181"/>
      <c r="B15" s="132" t="s">
        <v>33</v>
      </c>
      <c r="C15" s="180" t="str">
        <f>REPT("|",Sheet2!C13)</f>
        <v>|||||||</v>
      </c>
      <c r="D15" s="180" t="s">
        <v>135</v>
      </c>
      <c r="E15" s="180" t="s">
        <v>136</v>
      </c>
    </row>
    <row r="16" spans="1:6">
      <c r="A16" s="181"/>
      <c r="B16" s="183"/>
      <c r="C16" s="180"/>
      <c r="D16" s="180"/>
      <c r="E16" s="180"/>
    </row>
    <row r="17" spans="1:5">
      <c r="A17" s="126" t="s">
        <v>13</v>
      </c>
      <c r="B17" s="39"/>
      <c r="C17" s="122"/>
      <c r="D17" s="122" t="s">
        <v>13</v>
      </c>
      <c r="E17" s="122" t="s">
        <v>13</v>
      </c>
    </row>
    <row r="18" spans="1:5">
      <c r="A18" s="182" t="s">
        <v>37</v>
      </c>
      <c r="B18" s="45" t="s">
        <v>38</v>
      </c>
      <c r="C18" s="122" t="str">
        <f>REPT("n",Sheet2!C16)</f>
        <v/>
      </c>
      <c r="D18" s="122" t="str">
        <f>REPT("|",Sheet2!D16)</f>
        <v>||||||||||||||||||||||||</v>
      </c>
      <c r="E18" s="122" t="str">
        <f>REPT("|",Sheet2!E16)</f>
        <v>||</v>
      </c>
    </row>
    <row r="19" spans="1:5">
      <c r="A19" s="172"/>
      <c r="B19" s="45" t="s">
        <v>42</v>
      </c>
      <c r="C19" s="122" t="str">
        <f>REPT("n",Sheet2!C17)</f>
        <v/>
      </c>
      <c r="D19" s="122" t="str">
        <f>REPT("|",Sheet2!D17)</f>
        <v>|</v>
      </c>
      <c r="E19" s="122" t="str">
        <f>REPT("n",Sheet2!E17)</f>
        <v/>
      </c>
    </row>
    <row r="20" spans="1:5">
      <c r="A20" s="172"/>
      <c r="B20" s="45" t="s">
        <v>44</v>
      </c>
      <c r="C20" s="122" t="str">
        <f>REPT("|",Sheet2!C18)</f>
        <v>|</v>
      </c>
      <c r="D20" s="122" t="str">
        <f>REPT("|",Sheet2!D18)</f>
        <v>|</v>
      </c>
      <c r="E20" s="122" t="str">
        <f>REPT("|",Sheet2!E18)</f>
        <v>|</v>
      </c>
    </row>
    <row r="21" spans="1:5">
      <c r="A21" s="172"/>
      <c r="B21" s="152" t="s">
        <v>46</v>
      </c>
      <c r="C21" s="122" t="str">
        <f>REPT("|",Sheet2!C19)</f>
        <v>||||</v>
      </c>
      <c r="D21" s="122" t="str">
        <f>REPT("|",Sheet2!D19)</f>
        <v>||||</v>
      </c>
      <c r="E21" s="122" t="str">
        <f>REPT("n",Sheet2!E19)</f>
        <v/>
      </c>
    </row>
    <row r="22" spans="1:5">
      <c r="A22" s="172"/>
      <c r="B22" s="158"/>
      <c r="C22" s="122" t="str">
        <f>REPT("n",Sheet2!C20)</f>
        <v/>
      </c>
      <c r="D22" s="122" t="str">
        <f>REPT("n",Sheet2!D20)</f>
        <v/>
      </c>
      <c r="E22" s="122" t="str">
        <f>REPT("n",Sheet2!E20)</f>
        <v/>
      </c>
    </row>
    <row r="23" spans="1:5">
      <c r="A23" s="172"/>
      <c r="B23" s="152" t="s">
        <v>49</v>
      </c>
      <c r="C23" s="122" t="str">
        <f>REPT("n",Sheet2!C21)</f>
        <v/>
      </c>
      <c r="D23" s="122" t="str">
        <f>REPT("n",Sheet2!D21)</f>
        <v/>
      </c>
      <c r="E23" s="122" t="str">
        <f>REPT("n",Sheet2!E21)</f>
        <v/>
      </c>
    </row>
    <row r="24" spans="1:5">
      <c r="A24" s="172"/>
      <c r="B24" s="158"/>
      <c r="C24" s="122" t="str">
        <f>REPT("n",Sheet2!C22)</f>
        <v/>
      </c>
      <c r="D24" s="122" t="str">
        <f>REPT("n",Sheet2!D22)</f>
        <v/>
      </c>
      <c r="E24" s="122" t="str">
        <f>REPT("n",Sheet2!E22)</f>
        <v/>
      </c>
    </row>
    <row r="25" spans="1:5">
      <c r="A25" s="172"/>
      <c r="B25" s="45" t="s">
        <v>50</v>
      </c>
      <c r="C25" s="122" t="str">
        <f>REPT("n",Sheet2!C23)</f>
        <v/>
      </c>
      <c r="D25" s="122" t="str">
        <f>REPT("n",Sheet2!D23)</f>
        <v/>
      </c>
      <c r="E25" s="122" t="str">
        <f>REPT("n",Sheet2!E23)</f>
        <v/>
      </c>
    </row>
    <row r="26" spans="1:5">
      <c r="A26" s="172"/>
      <c r="B26" s="36" t="s">
        <v>52</v>
      </c>
      <c r="C26" s="122" t="str">
        <f>REPT("|",Sheet2!C24)</f>
        <v>||||||||||||||||||||||||</v>
      </c>
      <c r="D26" s="122" t="str">
        <f>REPT("|",Sheet2!D24)</f>
        <v>||||||||||||||||||||||||</v>
      </c>
      <c r="E26" s="122" t="str">
        <f>REPT("|",Sheet2!E24)</f>
        <v>||||||||||||||||||||||||</v>
      </c>
    </row>
    <row r="27" spans="1:5">
      <c r="A27" s="172"/>
      <c r="B27" s="36" t="s">
        <v>55</v>
      </c>
      <c r="C27" s="122" t="str">
        <f>REPT("|",Sheet2!C25)</f>
        <v>||</v>
      </c>
      <c r="D27" s="122" t="str">
        <f>REPT("|",Sheet2!D25)</f>
        <v>||</v>
      </c>
      <c r="E27" s="122" t="str">
        <f>REPT("|",Sheet2!E25)</f>
        <v>||</v>
      </c>
    </row>
    <row r="28" spans="1:5">
      <c r="A28" s="184"/>
      <c r="B28" s="36" t="s">
        <v>57</v>
      </c>
      <c r="C28" s="122" t="str">
        <f>REPT("|",Sheet2!C26)</f>
        <v>||||||||||||||||||||||||||||||||||||||||||||||||</v>
      </c>
      <c r="D28" s="122" t="str">
        <f>REPT("|",Sheet2!D26)</f>
        <v>||||||||||||||||||||||||||||||||||||||||||||||||</v>
      </c>
      <c r="E28" s="122" t="str">
        <f>REPT("|",Sheet2!E26)</f>
        <v>||||||||||||||||||||||||||||||||||||||||||||||||</v>
      </c>
    </row>
    <row r="29" spans="1:5">
      <c r="A29" s="126" t="s">
        <v>13</v>
      </c>
      <c r="B29" s="39"/>
      <c r="C29" s="122"/>
      <c r="D29" s="122" t="s">
        <v>13</v>
      </c>
      <c r="E29" s="122" t="s">
        <v>13</v>
      </c>
    </row>
    <row r="30" spans="1:5">
      <c r="A30" s="181" t="s">
        <v>59</v>
      </c>
      <c r="B30" s="36" t="s">
        <v>60</v>
      </c>
      <c r="C30" s="122" t="str">
        <f>REPT("n",Sheet2!C28)</f>
        <v/>
      </c>
      <c r="D30" s="122" t="str">
        <f>REPT("n",Sheet2!D28)</f>
        <v/>
      </c>
      <c r="E30" s="122" t="str">
        <f>REPT("n",Sheet2!E28)</f>
        <v/>
      </c>
    </row>
    <row r="31" spans="1:5">
      <c r="A31" s="181"/>
      <c r="B31" s="36" t="s">
        <v>60</v>
      </c>
      <c r="C31" s="122" t="str">
        <f>REPT("n",Sheet2!C29)</f>
        <v/>
      </c>
      <c r="D31" s="122" t="str">
        <f>REPT("n",Sheet2!D29)</f>
        <v/>
      </c>
      <c r="E31" s="122" t="str">
        <f>REPT("n",Sheet2!E29)</f>
        <v/>
      </c>
    </row>
    <row r="32" spans="1:5">
      <c r="A32" s="181"/>
      <c r="B32" s="36" t="s">
        <v>64</v>
      </c>
      <c r="C32" s="122" t="str">
        <f>REPT("|",Sheet2!C30)</f>
        <v>||||||||||||||||||||||||</v>
      </c>
      <c r="D32" s="122" t="str">
        <f>REPT("|",Sheet2!D30)</f>
        <v>||||||||||||||||||||||||</v>
      </c>
      <c r="E32" s="122" t="str">
        <f>REPT("|",Sheet2!E30)</f>
        <v>||||||||||||||||||||||||</v>
      </c>
    </row>
    <row r="33" spans="1:5" ht="19.5" customHeight="1">
      <c r="A33" s="181"/>
      <c r="B33" s="36" t="s">
        <v>67</v>
      </c>
      <c r="C33" s="122" t="str">
        <f>REPT("|",Sheet2!C31)</f>
        <v>||||||||||||||||||||||||||||||||||||||||||||||||</v>
      </c>
      <c r="D33" s="122" t="str">
        <f>REPT("|",Sheet2!D31)</f>
        <v>||||||||||||||||</v>
      </c>
      <c r="E33" s="122" t="str">
        <f>REPT("|",Sheet2!E31)</f>
        <v>||||||||||||||||</v>
      </c>
    </row>
    <row r="34" spans="1:5">
      <c r="A34" s="126" t="s">
        <v>13</v>
      </c>
      <c r="B34" s="53"/>
      <c r="C34" s="122"/>
      <c r="D34" s="122" t="s">
        <v>13</v>
      </c>
      <c r="E34" s="122" t="s">
        <v>13</v>
      </c>
    </row>
    <row r="35" spans="1:5">
      <c r="A35" s="182" t="s">
        <v>70</v>
      </c>
      <c r="B35" s="163" t="s">
        <v>71</v>
      </c>
      <c r="C35" s="122" t="str">
        <f>REPT("|",Sheet2!C33)</f>
        <v>||||||</v>
      </c>
      <c r="D35" s="122" t="str">
        <f>REPT("|",Sheet2!D33)</f>
        <v>||||||||||||||||||||||||||||||||||||||||||||||||</v>
      </c>
      <c r="E35" s="122" t="str">
        <f>REPT("|",Sheet2!E33)</f>
        <v>||||||||||||||||||||||||||||||||||||||||||||||||</v>
      </c>
    </row>
    <row r="36" spans="1:5">
      <c r="A36" s="173"/>
      <c r="B36" s="164"/>
      <c r="C36" s="122" t="str">
        <f>REPT("n",Sheet2!C34)</f>
        <v/>
      </c>
      <c r="D36" s="122" t="str">
        <f>REPT("n",Sheet2!D34)</f>
        <v/>
      </c>
      <c r="E36" s="122" t="str">
        <f>REPT("n",Sheet2!E34)</f>
        <v/>
      </c>
    </row>
    <row r="37" spans="1:5">
      <c r="A37" s="173"/>
      <c r="B37" s="163" t="s">
        <v>75</v>
      </c>
      <c r="C37" s="122" t="str">
        <f>REPT("|",Sheet2!C35)</f>
        <v>||||||</v>
      </c>
      <c r="D37" s="122" t="str">
        <f>REPT("|",Sheet2!D35)</f>
        <v>|||</v>
      </c>
      <c r="E37" s="122" t="str">
        <f>REPT("|",Sheet2!E35)</f>
        <v>|||</v>
      </c>
    </row>
    <row r="38" spans="1:5">
      <c r="A38" s="173"/>
      <c r="B38" s="164"/>
      <c r="C38" s="122" t="str">
        <f>REPT("n",Sheet2!C36)</f>
        <v/>
      </c>
      <c r="D38" s="122" t="str">
        <f>REPT("n",Sheet2!D36)</f>
        <v/>
      </c>
      <c r="E38" s="122" t="str">
        <f>REPT("n",Sheet2!E36)</f>
        <v/>
      </c>
    </row>
    <row r="39" spans="1:5">
      <c r="A39" s="173"/>
      <c r="B39" s="163" t="s">
        <v>78</v>
      </c>
      <c r="C39" s="122" t="str">
        <f>REPT("|",Sheet2!C37)</f>
        <v>||</v>
      </c>
      <c r="D39" s="122" t="str">
        <f>REPT("|",Sheet2!D37)</f>
        <v>||</v>
      </c>
      <c r="E39" s="122" t="str">
        <f>REPT("|",Sheet2!E37)</f>
        <v>||</v>
      </c>
    </row>
    <row r="40" spans="1:5">
      <c r="A40" s="173"/>
      <c r="B40" s="164"/>
      <c r="C40" s="122" t="str">
        <f>REPT("n",Sheet2!C38)</f>
        <v/>
      </c>
      <c r="D40" s="122" t="str">
        <f>REPT("n",Sheet2!D38)</f>
        <v/>
      </c>
      <c r="E40" s="122" t="str">
        <f>REPT("n",Sheet2!E38)</f>
        <v/>
      </c>
    </row>
    <row r="41" spans="1:5">
      <c r="A41" s="173"/>
      <c r="B41" s="163" t="s">
        <v>81</v>
      </c>
      <c r="C41" s="122" t="str">
        <f>REPT("|",Sheet2!C39)</f>
        <v>||||||||||||||||||||||||</v>
      </c>
      <c r="D41" s="122" t="str">
        <f>REPT("|",Sheet2!D39)</f>
        <v>||||||||||||||||||||||||||||||||||||||||||||||||</v>
      </c>
      <c r="E41" s="122" t="str">
        <f>REPT("|",Sheet2!E39)</f>
        <v>||||||||||||||||||||||||||||||||||||||||||||||||</v>
      </c>
    </row>
    <row r="42" spans="1:5">
      <c r="A42" s="173"/>
      <c r="B42" s="164"/>
      <c r="C42" s="122" t="str">
        <f>REPT("n",Sheet2!C40)</f>
        <v/>
      </c>
      <c r="D42" s="122" t="str">
        <f>REPT("n",Sheet2!D40)</f>
        <v/>
      </c>
      <c r="E42" s="122" t="str">
        <f>REPT("n",Sheet2!E40)</f>
        <v/>
      </c>
    </row>
    <row r="43" spans="1:5">
      <c r="A43" s="173"/>
      <c r="B43" s="56" t="s">
        <v>82</v>
      </c>
      <c r="C43" s="122" t="str">
        <f>REPT("|",Sheet2!C41)</f>
        <v>||||||||||||||||</v>
      </c>
      <c r="D43" s="122" t="str">
        <f>REPT("|",Sheet2!D41)</f>
        <v>||||||||||||||||</v>
      </c>
      <c r="E43" s="122" t="str">
        <f>REPT("|",Sheet2!E41)</f>
        <v>||||||||||||||||</v>
      </c>
    </row>
    <row r="44" spans="1:5">
      <c r="A44" s="173"/>
      <c r="B44" s="56" t="s">
        <v>84</v>
      </c>
      <c r="C44" s="122" t="str">
        <f>REPT("n",Sheet2!C42)</f>
        <v/>
      </c>
      <c r="D44" s="122" t="str">
        <f>REPT("|",Sheet2!D42)</f>
        <v>|</v>
      </c>
      <c r="E44" s="122" t="str">
        <f>REPT("n",Sheet2!E42)</f>
        <v/>
      </c>
    </row>
    <row r="45" spans="1:5">
      <c r="A45" s="173"/>
      <c r="B45" s="58" t="s">
        <v>87</v>
      </c>
      <c r="C45" s="122" t="str">
        <f>REPT("|",Sheet2!C43)</f>
        <v>||||||||||||||||||||||||</v>
      </c>
      <c r="D45" s="122" t="str">
        <f>REPT("|",Sheet2!D43)</f>
        <v>||||||||||||||||||||||||</v>
      </c>
      <c r="E45" s="122" t="str">
        <f>REPT("|",Sheet2!E43)</f>
        <v>||||||||||||||||||||||||</v>
      </c>
    </row>
    <row r="46" spans="1:5">
      <c r="A46" s="173"/>
      <c r="B46" s="58" t="s">
        <v>89</v>
      </c>
      <c r="C46" s="122" t="str">
        <f>REPT("|",Sheet2!C44)</f>
        <v>||||||||</v>
      </c>
      <c r="D46" s="122" t="str">
        <f>REPT("|",Sheet2!D44)</f>
        <v>||||||||</v>
      </c>
      <c r="E46" s="122" t="str">
        <f>REPT("|",Sheet2!E44)</f>
        <v>||||||||</v>
      </c>
    </row>
    <row r="47" spans="1:5" ht="15.75" thickBot="1">
      <c r="A47" s="126" t="s">
        <v>13</v>
      </c>
      <c r="B47" s="105"/>
      <c r="C47" s="122"/>
      <c r="D47" s="122" t="s">
        <v>13</v>
      </c>
      <c r="E47" s="122" t="s">
        <v>13</v>
      </c>
    </row>
    <row r="48" spans="1:5">
      <c r="A48" s="172" t="s">
        <v>91</v>
      </c>
      <c r="B48" s="106" t="s">
        <v>92</v>
      </c>
      <c r="C48" s="122" t="str">
        <f>REPT("|",Sheet2!C46)</f>
        <v>||||</v>
      </c>
      <c r="D48" s="122" t="str">
        <f>REPT("|",Sheet2!D46)</f>
        <v>||||||||||||||||||||||||||||||||||||||||||||||||||||||||||||||||||||||||||||||||||||||||||||||||</v>
      </c>
      <c r="E48" s="122" t="str">
        <f>REPT("|",Sheet2!E46)</f>
        <v>||||||||||||||||||||||||||||||||||||||||||||||||||||||||||||||||||||||||||||||||||||||||||||||||</v>
      </c>
    </row>
    <row r="49" spans="1:5">
      <c r="A49" s="173"/>
      <c r="B49" s="36" t="s">
        <v>38</v>
      </c>
      <c r="C49" s="122" t="str">
        <f>REPT("|",Sheet2!C47)</f>
        <v>||||||||||||||||||||||||</v>
      </c>
      <c r="D49" s="122" t="str">
        <f>REPT("|",Sheet2!D47)</f>
        <v>||||||||||||||||||||||||</v>
      </c>
      <c r="E49" s="122" t="str">
        <f>REPT("|",Sheet2!E47)</f>
        <v>||||||||||||||||||||||||</v>
      </c>
    </row>
    <row r="50" spans="1:5">
      <c r="A50" s="173"/>
      <c r="B50" s="36" t="s">
        <v>42</v>
      </c>
      <c r="C50" s="122" t="str">
        <f>REPT("|",Sheet2!C48)</f>
        <v>||||||||||||||||||||||||</v>
      </c>
      <c r="D50" s="122" t="str">
        <f>REPT("|",Sheet2!D48)</f>
        <v>||||||||||||||||||||||||</v>
      </c>
      <c r="E50" s="122" t="str">
        <f>REPT("|",Sheet2!E48)</f>
        <v>||||||||||||||||||||||||</v>
      </c>
    </row>
    <row r="51" spans="1:5">
      <c r="A51" s="173"/>
      <c r="B51" s="36" t="s">
        <v>97</v>
      </c>
      <c r="C51" s="122" t="str">
        <f>REPT("|",Sheet2!C49)</f>
        <v>||</v>
      </c>
      <c r="D51" s="122" t="str">
        <f>REPT("|",Sheet2!D49)</f>
        <v>||</v>
      </c>
      <c r="E51" s="122" t="str">
        <f>REPT("|",Sheet2!E49)</f>
        <v>||</v>
      </c>
    </row>
    <row r="52" spans="1:5">
      <c r="A52" s="173"/>
      <c r="B52" s="36" t="s">
        <v>99</v>
      </c>
      <c r="C52" s="122" t="str">
        <f>REPT("|",Sheet2!C50)</f>
        <v>||||||||||||||||||||||||</v>
      </c>
      <c r="D52" s="122" t="str">
        <f>REPT("|",Sheet2!D50)</f>
        <v>||||||||||||||||||||||||</v>
      </c>
      <c r="E52" s="122" t="str">
        <f>REPT("|",Sheet2!E50)</f>
        <v>||||||||||||||||||||||||</v>
      </c>
    </row>
    <row r="53" spans="1:5">
      <c r="A53" s="173"/>
      <c r="B53" s="36" t="s">
        <v>92</v>
      </c>
      <c r="C53" s="122" t="str">
        <f>REPT("|",Sheet2!C51)</f>
        <v>||||||||||||||||||||||||</v>
      </c>
      <c r="D53" s="122" t="str">
        <f>REPT("|",Sheet2!D51)</f>
        <v>||||||||||||||||||||||||||||||||||||||||||||||||</v>
      </c>
      <c r="E53" s="122" t="str">
        <f>REPT("|",Sheet2!E51)</f>
        <v>||||||||||||||||||||||||||||||||||||||||||||||||||||||||||||||||||||||||</v>
      </c>
    </row>
    <row r="54" spans="1:5">
      <c r="A54" s="173"/>
      <c r="B54" s="132" t="s">
        <v>102</v>
      </c>
      <c r="C54" s="122" t="str">
        <f>REPT("|",Sheet2!C52)</f>
        <v>||||||||||||||||||||||||||||||||||||||||||||||||</v>
      </c>
      <c r="D54" s="122" t="str">
        <f>REPT("|",Sheet2!D52)</f>
        <v>||||||||||||||||||||||||</v>
      </c>
      <c r="E54" s="122" t="str">
        <f>REPT("|",Sheet2!E52)</f>
        <v>||||||||||||||||||||||||</v>
      </c>
    </row>
    <row r="55" spans="1:5" ht="15.75" thickBot="1">
      <c r="A55" s="173"/>
      <c r="B55" s="175"/>
      <c r="C55" s="122" t="str">
        <f>REPT("n",Sheet2!C53)</f>
        <v/>
      </c>
      <c r="D55" s="122" t="str">
        <f>REPT("n",Sheet2!D53)</f>
        <v/>
      </c>
      <c r="E55" s="122" t="str">
        <f>REPT("n",Sheet2!E53)</f>
        <v/>
      </c>
    </row>
    <row r="56" spans="1:5" ht="15.75" thickBot="1">
      <c r="A56" s="174"/>
      <c r="B56" s="107" t="s">
        <v>104</v>
      </c>
      <c r="C56" s="122" t="str">
        <f>REPT("|",Sheet2!C54)</f>
        <v>|</v>
      </c>
      <c r="D56" s="122" t="str">
        <f>REPT("|",Sheet2!D54)</f>
        <v>|</v>
      </c>
      <c r="E56" s="122" t="str">
        <f>REPT("|",Sheet2!E54)</f>
        <v>|</v>
      </c>
    </row>
    <row r="57" spans="1:5" ht="15.75" thickBot="1">
      <c r="A57" s="126" t="s">
        <v>13</v>
      </c>
      <c r="B57" s="108"/>
      <c r="C57" s="122"/>
      <c r="D57" s="122" t="s">
        <v>13</v>
      </c>
      <c r="E57" s="122" t="s">
        <v>13</v>
      </c>
    </row>
    <row r="58" spans="1:5">
      <c r="A58" s="176" t="s">
        <v>107</v>
      </c>
      <c r="B58" s="109" t="s">
        <v>108</v>
      </c>
      <c r="C58" s="122" t="str">
        <f>REPT("|",Sheet2!C56)</f>
        <v>||||||</v>
      </c>
      <c r="D58" s="122" t="str">
        <f>REPT("|",Sheet2!D56)</f>
        <v>||||||||||||||||||||||||||||||||||||||||</v>
      </c>
      <c r="E58" s="122" t="str">
        <f>REPT("|",Sheet2!E56)</f>
        <v>||||||||||||||||||||||||||||||||||||||||</v>
      </c>
    </row>
    <row r="59" spans="1:5">
      <c r="A59" s="177"/>
      <c r="B59" s="110" t="s">
        <v>111</v>
      </c>
      <c r="C59" s="122" t="str">
        <f>REPT("|",Sheet2!C57)</f>
        <v>||||||||||||||||||||||||||||||||||||</v>
      </c>
      <c r="D59" s="122" t="str">
        <f>REPT("|",Sheet2!D57)</f>
        <v>||||||||||||||||||||||||||||||||||||||||||||||||||||||||||||||||||||||||</v>
      </c>
      <c r="E59" s="122" t="str">
        <f>REPT("|",Sheet2!E57)</f>
        <v>||||||||||||||||||||||||||||||||||||||||||||||||||||||||||||||||||||||||||||||||||||||||||||||||</v>
      </c>
    </row>
    <row r="60" spans="1:5">
      <c r="A60" s="177"/>
      <c r="B60" s="111" t="s">
        <v>115</v>
      </c>
      <c r="C60" s="122" t="str">
        <f>REPT("n",Sheet2!C58)</f>
        <v/>
      </c>
      <c r="D60" s="122"/>
      <c r="E60" s="122" t="str">
        <f>REPT("n",Sheet2!E58)</f>
        <v/>
      </c>
    </row>
    <row r="61" spans="1:5">
      <c r="A61" s="177"/>
      <c r="B61" s="111" t="s">
        <v>117</v>
      </c>
      <c r="C61" s="122" t="str">
        <f>REPT("n",Sheet2!C59)</f>
        <v/>
      </c>
      <c r="D61" s="122"/>
      <c r="E61" s="122" t="str">
        <f>REPT("n",Sheet2!E59)</f>
        <v/>
      </c>
    </row>
    <row r="62" spans="1:5">
      <c r="A62" s="177"/>
      <c r="B62" s="111" t="s">
        <v>118</v>
      </c>
      <c r="C62" s="122" t="str">
        <f>REPT("|",Sheet2!C60)</f>
        <v>|</v>
      </c>
      <c r="D62" s="122"/>
      <c r="E62" s="122" t="str">
        <f>REPT("n",Sheet2!E60)</f>
        <v/>
      </c>
    </row>
    <row r="63" spans="1:5" ht="15.75" thickBot="1">
      <c r="A63" s="126" t="s">
        <v>13</v>
      </c>
      <c r="B63" s="80"/>
      <c r="C63" s="123"/>
      <c r="D63" s="123"/>
      <c r="E63" s="123" t="s">
        <v>13</v>
      </c>
    </row>
    <row r="64" spans="1:5" ht="15.75" thickTop="1"/>
  </sheetData>
  <mergeCells count="21">
    <mergeCell ref="A18:A28"/>
    <mergeCell ref="B21:B22"/>
    <mergeCell ref="B23:B24"/>
    <mergeCell ref="E15:E16"/>
    <mergeCell ref="A1:F2"/>
    <mergeCell ref="A48:A56"/>
    <mergeCell ref="B54:B55"/>
    <mergeCell ref="A58:A62"/>
    <mergeCell ref="C3:D3"/>
    <mergeCell ref="C9:C10"/>
    <mergeCell ref="C15:C16"/>
    <mergeCell ref="D15:D16"/>
    <mergeCell ref="A30:A33"/>
    <mergeCell ref="A35:A46"/>
    <mergeCell ref="B35:B36"/>
    <mergeCell ref="B37:B38"/>
    <mergeCell ref="B39:B40"/>
    <mergeCell ref="B41:B42"/>
    <mergeCell ref="A5:A16"/>
    <mergeCell ref="B9:B10"/>
    <mergeCell ref="B15:B16"/>
  </mergeCells>
  <pageMargins left="1.6" right="0.28999999999999998" top="1.23" bottom="0.32" header="1.31" footer="0.3"/>
  <pageSetup paperSize="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showGridLines="0" workbookViewId="0">
      <selection activeCell="D11" sqref="D11"/>
    </sheetView>
  </sheetViews>
  <sheetFormatPr defaultRowHeight="15"/>
  <cols>
    <col min="1" max="1" width="28.7109375" bestFit="1" customWidth="1"/>
    <col min="2" max="2" width="15.85546875" bestFit="1" customWidth="1"/>
    <col min="3" max="3" width="15.140625" bestFit="1" customWidth="1"/>
    <col min="4" max="4" width="7.140625" bestFit="1" customWidth="1"/>
  </cols>
  <sheetData>
    <row r="1" spans="1:4">
      <c r="A1" s="115" t="s">
        <v>3</v>
      </c>
      <c r="B1" s="115" t="s">
        <v>127</v>
      </c>
      <c r="C1" s="115" t="s">
        <v>125</v>
      </c>
      <c r="D1" s="115" t="s">
        <v>126</v>
      </c>
    </row>
    <row r="2" spans="1:4">
      <c r="A2" s="113" t="s">
        <v>91</v>
      </c>
      <c r="B2" s="113">
        <v>18.875</v>
      </c>
      <c r="C2" s="114">
        <v>0.33413240656235427</v>
      </c>
      <c r="D2" s="114">
        <v>0.33413240313529968</v>
      </c>
    </row>
    <row r="3" spans="1:4">
      <c r="A3" s="113" t="s">
        <v>70</v>
      </c>
      <c r="B3" s="113">
        <v>10.8125</v>
      </c>
      <c r="C3" s="114">
        <v>0.1914069746201566</v>
      </c>
      <c r="D3" s="114">
        <v>0.52553939819335938</v>
      </c>
    </row>
    <row r="4" spans="1:4">
      <c r="A4" s="113" t="s">
        <v>120</v>
      </c>
      <c r="B4" s="113">
        <v>10.291666666666666</v>
      </c>
      <c r="C4" s="114">
        <v>0.18218698547660375</v>
      </c>
      <c r="D4" s="114">
        <v>0.70772635936737061</v>
      </c>
    </row>
    <row r="5" spans="1:4">
      <c r="A5" s="113" t="s">
        <v>59</v>
      </c>
      <c r="B5" s="113">
        <v>9.03125</v>
      </c>
      <c r="C5" s="114">
        <v>0.15987461174920595</v>
      </c>
      <c r="D5" s="114">
        <v>0.86760097742080688</v>
      </c>
    </row>
    <row r="6" spans="1:4">
      <c r="A6" s="113" t="s">
        <v>107</v>
      </c>
      <c r="B6" s="113">
        <v>5.25</v>
      </c>
      <c r="C6" s="114">
        <v>9.2937490567012448E-2</v>
      </c>
      <c r="D6" s="114">
        <v>0.96053850650787354</v>
      </c>
    </row>
    <row r="7" spans="1:4">
      <c r="A7" s="113" t="s">
        <v>10</v>
      </c>
      <c r="B7" s="113">
        <v>2.2291666666666665</v>
      </c>
      <c r="C7" s="114">
        <v>3.9461553534406078E-2</v>
      </c>
      <c r="D7" s="114">
        <v>1.0000001192092896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showGridLines="0" workbookViewId="0">
      <selection activeCell="D35" sqref="D35"/>
    </sheetView>
  </sheetViews>
  <sheetFormatPr defaultRowHeight="15"/>
  <cols>
    <col min="1" max="1" width="28.7109375" bestFit="1" customWidth="1"/>
    <col min="2" max="2" width="18.28515625" bestFit="1" customWidth="1"/>
    <col min="3" max="3" width="15.140625" bestFit="1" customWidth="1"/>
    <col min="4" max="4" width="7.140625" bestFit="1" customWidth="1"/>
  </cols>
  <sheetData>
    <row r="1" spans="1:4">
      <c r="A1" s="115" t="s">
        <v>3</v>
      </c>
      <c r="B1" s="115" t="s">
        <v>128</v>
      </c>
      <c r="C1" s="115" t="s">
        <v>125</v>
      </c>
      <c r="D1" s="115" t="s">
        <v>126</v>
      </c>
    </row>
    <row r="2" spans="1:4">
      <c r="A2" s="113" t="s">
        <v>91</v>
      </c>
      <c r="B2" s="113">
        <v>30.25</v>
      </c>
      <c r="C2" s="114">
        <v>0.36327247652978972</v>
      </c>
      <c r="D2" s="114">
        <v>0.36327248811721802</v>
      </c>
    </row>
    <row r="3" spans="1:4">
      <c r="A3" s="113" t="s">
        <v>70</v>
      </c>
      <c r="B3" s="113">
        <v>18.75</v>
      </c>
      <c r="C3" s="114">
        <v>0.22516889041102667</v>
      </c>
      <c r="D3" s="114">
        <v>0.58844137191772461</v>
      </c>
    </row>
    <row r="4" spans="1:4">
      <c r="A4" s="113" t="s">
        <v>107</v>
      </c>
      <c r="B4" s="113">
        <v>14</v>
      </c>
      <c r="C4" s="114">
        <v>0.16812610484023324</v>
      </c>
      <c r="D4" s="114">
        <v>0.75656747817993164</v>
      </c>
    </row>
    <row r="5" spans="1:4">
      <c r="A5" s="113" t="s">
        <v>120</v>
      </c>
      <c r="B5" s="113">
        <v>13.260416666666666</v>
      </c>
      <c r="C5" s="114">
        <v>0.1592444430517983</v>
      </c>
      <c r="D5" s="114">
        <v>0.91581189632415771</v>
      </c>
    </row>
    <row r="6" spans="1:4">
      <c r="A6" s="113" t="s">
        <v>59</v>
      </c>
      <c r="B6" s="113">
        <v>5.03125</v>
      </c>
      <c r="C6" s="114">
        <v>6.0420318926958823E-2</v>
      </c>
      <c r="D6" s="114">
        <v>0.97623223066329956</v>
      </c>
    </row>
    <row r="7" spans="1:4">
      <c r="A7" s="113" t="s">
        <v>10</v>
      </c>
      <c r="B7" s="113">
        <v>1.9791666666666667</v>
      </c>
      <c r="C7" s="114">
        <v>2.3767827321163927E-2</v>
      </c>
      <c r="D7" s="114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showGridLines="0" workbookViewId="0">
      <selection activeCell="M30" sqref="M30"/>
    </sheetView>
  </sheetViews>
  <sheetFormatPr defaultRowHeight="15"/>
  <cols>
    <col min="1" max="1" width="28.7109375" bestFit="1" customWidth="1"/>
    <col min="2" max="2" width="20.5703125" bestFit="1" customWidth="1"/>
    <col min="3" max="3" width="15.140625" bestFit="1" customWidth="1"/>
    <col min="4" max="4" width="7.140625" bestFit="1" customWidth="1"/>
  </cols>
  <sheetData>
    <row r="1" spans="1:4">
      <c r="A1" s="115" t="s">
        <v>3</v>
      </c>
      <c r="B1" s="115" t="s">
        <v>129</v>
      </c>
      <c r="C1" s="115" t="s">
        <v>125</v>
      </c>
      <c r="D1" s="115" t="s">
        <v>126</v>
      </c>
    </row>
    <row r="2" spans="1:4">
      <c r="A2" s="113" t="s">
        <v>91</v>
      </c>
      <c r="B2" s="113">
        <v>33.375</v>
      </c>
      <c r="C2" s="114">
        <v>0.38518876990628204</v>
      </c>
      <c r="D2" s="114">
        <v>0.3851887583732605</v>
      </c>
    </row>
    <row r="3" spans="1:4">
      <c r="A3" s="113" t="s">
        <v>70</v>
      </c>
      <c r="B3" s="113">
        <v>18.625</v>
      </c>
      <c r="C3" s="114">
        <v>0.21495553077167051</v>
      </c>
      <c r="D3" s="114">
        <v>0.60014432668685913</v>
      </c>
    </row>
    <row r="4" spans="1:4">
      <c r="A4" s="113" t="s">
        <v>107</v>
      </c>
      <c r="B4" s="113">
        <v>17</v>
      </c>
      <c r="C4" s="114">
        <v>0.19620102137548448</v>
      </c>
      <c r="D4" s="114">
        <v>0.7963452935218811</v>
      </c>
    </row>
    <row r="5" spans="1:4">
      <c r="A5" s="113" t="s">
        <v>120</v>
      </c>
      <c r="B5" s="113">
        <v>10.510416666666666</v>
      </c>
      <c r="C5" s="114">
        <v>0.12130320500481853</v>
      </c>
      <c r="D5" s="114">
        <v>0.91764849424362183</v>
      </c>
    </row>
    <row r="6" spans="1:4">
      <c r="A6" s="113" t="s">
        <v>59</v>
      </c>
      <c r="B6" s="113">
        <v>5.03125</v>
      </c>
      <c r="C6" s="114">
        <v>5.8066846399729782E-2</v>
      </c>
      <c r="D6" s="114">
        <v>0.97571533918380737</v>
      </c>
    </row>
    <row r="7" spans="1:4">
      <c r="A7" s="113" t="s">
        <v>10</v>
      </c>
      <c r="B7" s="113">
        <v>2.1041666666666665</v>
      </c>
      <c r="C7" s="114">
        <v>2.4284685243779327E-2</v>
      </c>
      <c r="D7" s="114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"/>
  <sheetViews>
    <sheetView showGridLines="0" workbookViewId="0"/>
  </sheetViews>
  <sheetFormatPr defaultRowHeight="15"/>
  <sheetData>
    <row r="1" spans="1:11">
      <c r="A1" t="s">
        <v>127</v>
      </c>
      <c r="B1" t="s">
        <v>128</v>
      </c>
      <c r="C1" t="s">
        <v>129</v>
      </c>
      <c r="D1" t="e">
        <f>#REF!</f>
        <v>#REF!</v>
      </c>
      <c r="F1" t="s">
        <v>130</v>
      </c>
      <c r="G1" t="s">
        <v>131</v>
      </c>
      <c r="H1" t="s">
        <v>132</v>
      </c>
      <c r="I1" t="s">
        <v>133</v>
      </c>
    </row>
    <row r="2" spans="1:11">
      <c r="A2">
        <v>2.2291666666666665</v>
      </c>
      <c r="B2">
        <v>1.9791666666666667</v>
      </c>
      <c r="C2">
        <v>2.1041666666666665</v>
      </c>
      <c r="E2">
        <f>MAX(HistData1,HistData2,HistData3)</f>
        <v>33.375</v>
      </c>
      <c r="F2">
        <f>ROUND($J$2+$E$5/2,1-ROUND(LOG(SIGN(($E$2-$E$3)/($E$4-1))*(($E$2-$E$3)/($E$4-1))),0))</f>
        <v>4</v>
      </c>
      <c r="G2">
        <f t="array" aca="1" ref="G2:G31" ca="1">IF(ROW()-1&gt;$E$4,"",FREQUENCY(HistData1,HistBin))</f>
        <v>1</v>
      </c>
      <c r="H2">
        <f t="array" aca="1" ref="H2:H31" ca="1">IF(ROW()-1&gt;$E$4,"",FREQUENCY(HistData2,HistBin))</f>
        <v>1</v>
      </c>
      <c r="I2">
        <f t="array" aca="1" ref="I2:I31" ca="1">IF(ROW()-1&gt;$E$4,"",FREQUENCY(HistData3,HistBin))</f>
        <v>1</v>
      </c>
      <c r="J2">
        <f>$E$3</f>
        <v>1.9791666666666667</v>
      </c>
      <c r="K2" t="str">
        <f t="shared" ref="K2:K31" si="0">IF(F2&lt;&gt;"","("&amp; ROUND(F2-$E$5,1) &amp; ", " &amp; ROUND(F2,1) &amp;")","" )</f>
        <v>(0.5, 4)</v>
      </c>
    </row>
    <row r="3" spans="1:11">
      <c r="A3">
        <v>10.291666666666666</v>
      </c>
      <c r="B3">
        <v>13.260416666666666</v>
      </c>
      <c r="C3">
        <v>10.510416666666666</v>
      </c>
      <c r="E3">
        <f>MIN(HistData1,HistData2,HistData3)</f>
        <v>1.9791666666666667</v>
      </c>
      <c r="F3">
        <f t="shared" ref="F3:F31" si="1">IF(F2 &gt;=$E$2,"",F2+$E$5)</f>
        <v>7.5</v>
      </c>
      <c r="G3">
        <f ca="1"/>
        <v>1</v>
      </c>
      <c r="H3">
        <f ca="1"/>
        <v>1</v>
      </c>
      <c r="I3">
        <f ca="1"/>
        <v>1</v>
      </c>
      <c r="J3">
        <f t="shared" ref="J3:J31" si="2">IF(F3&lt;&gt;"",F2+(F3-F2)/2,"" )</f>
        <v>5.75</v>
      </c>
      <c r="K3" t="str">
        <f t="shared" si="0"/>
        <v>(4, 7.5)</v>
      </c>
    </row>
    <row r="4" spans="1:11">
      <c r="A4">
        <v>9.03125</v>
      </c>
      <c r="B4">
        <v>5.03125</v>
      </c>
      <c r="C4">
        <v>5.03125</v>
      </c>
      <c r="D4" t="s">
        <v>130</v>
      </c>
      <c r="E4">
        <v>10</v>
      </c>
      <c r="F4">
        <f t="shared" si="1"/>
        <v>11</v>
      </c>
      <c r="G4">
        <f ca="1"/>
        <v>3</v>
      </c>
      <c r="H4">
        <f ca="1"/>
        <v>0</v>
      </c>
      <c r="I4">
        <f ca="1"/>
        <v>1</v>
      </c>
      <c r="J4">
        <f t="shared" si="2"/>
        <v>9.25</v>
      </c>
      <c r="K4" t="str">
        <f t="shared" si="0"/>
        <v>(7.5, 11)</v>
      </c>
    </row>
    <row r="5" spans="1:11">
      <c r="A5">
        <v>10.8125</v>
      </c>
      <c r="B5">
        <v>18.75</v>
      </c>
      <c r="C5">
        <v>18.625</v>
      </c>
      <c r="D5" t="s">
        <v>134</v>
      </c>
      <c r="E5">
        <f>ROUND(($E$2-$E$3)/($E$4-1),2-ROUND(LOG(SIGN(($E$2-$E$3)/($E$4-1))*(($E$2-$E$3)/($E$4-1))),0))</f>
        <v>3.5</v>
      </c>
      <c r="F5">
        <f t="shared" si="1"/>
        <v>14.5</v>
      </c>
      <c r="G5">
        <f ca="1"/>
        <v>0</v>
      </c>
      <c r="H5">
        <f ca="1"/>
        <v>2</v>
      </c>
      <c r="I5">
        <f ca="1"/>
        <v>0</v>
      </c>
      <c r="J5">
        <f t="shared" si="2"/>
        <v>12.75</v>
      </c>
      <c r="K5" t="str">
        <f t="shared" si="0"/>
        <v>(11, 14.5)</v>
      </c>
    </row>
    <row r="6" spans="1:11">
      <c r="A6">
        <v>18.875</v>
      </c>
      <c r="B6">
        <v>30.25</v>
      </c>
      <c r="C6">
        <v>33.375</v>
      </c>
      <c r="F6">
        <f t="shared" si="1"/>
        <v>18</v>
      </c>
      <c r="G6">
        <f ca="1"/>
        <v>0</v>
      </c>
      <c r="H6">
        <f ca="1"/>
        <v>0</v>
      </c>
      <c r="I6">
        <f ca="1"/>
        <v>1</v>
      </c>
      <c r="J6">
        <f t="shared" si="2"/>
        <v>16.25</v>
      </c>
      <c r="K6" t="str">
        <f t="shared" si="0"/>
        <v>(14.5, 18)</v>
      </c>
    </row>
    <row r="7" spans="1:11">
      <c r="A7">
        <v>5.25</v>
      </c>
      <c r="B7">
        <v>14</v>
      </c>
      <c r="C7">
        <v>17</v>
      </c>
      <c r="F7">
        <f t="shared" si="1"/>
        <v>21.5</v>
      </c>
      <c r="G7">
        <f ca="1"/>
        <v>1</v>
      </c>
      <c r="H7">
        <f ca="1"/>
        <v>1</v>
      </c>
      <c r="I7">
        <f ca="1"/>
        <v>1</v>
      </c>
      <c r="J7">
        <f t="shared" si="2"/>
        <v>19.75</v>
      </c>
      <c r="K7" t="str">
        <f t="shared" si="0"/>
        <v>(18, 21.5)</v>
      </c>
    </row>
    <row r="8" spans="1:11">
      <c r="F8">
        <f t="shared" si="1"/>
        <v>25</v>
      </c>
      <c r="G8">
        <f ca="1"/>
        <v>0</v>
      </c>
      <c r="H8">
        <f ca="1"/>
        <v>0</v>
      </c>
      <c r="I8">
        <f ca="1"/>
        <v>0</v>
      </c>
      <c r="J8">
        <f t="shared" si="2"/>
        <v>23.25</v>
      </c>
      <c r="K8" t="str">
        <f t="shared" si="0"/>
        <v>(21.5, 25)</v>
      </c>
    </row>
    <row r="9" spans="1:11">
      <c r="F9">
        <f t="shared" si="1"/>
        <v>28.5</v>
      </c>
      <c r="G9">
        <f ca="1"/>
        <v>0</v>
      </c>
      <c r="H9">
        <f ca="1"/>
        <v>0</v>
      </c>
      <c r="I9">
        <f ca="1"/>
        <v>0</v>
      </c>
      <c r="J9">
        <f t="shared" si="2"/>
        <v>26.75</v>
      </c>
      <c r="K9" t="str">
        <f t="shared" si="0"/>
        <v>(25, 28.5)</v>
      </c>
    </row>
    <row r="10" spans="1:11">
      <c r="F10">
        <f t="shared" si="1"/>
        <v>32</v>
      </c>
      <c r="G10">
        <f ca="1"/>
        <v>0</v>
      </c>
      <c r="H10">
        <f ca="1"/>
        <v>1</v>
      </c>
      <c r="I10">
        <f ca="1"/>
        <v>0</v>
      </c>
      <c r="J10">
        <f t="shared" si="2"/>
        <v>30.25</v>
      </c>
      <c r="K10" t="str">
        <f t="shared" si="0"/>
        <v>(28.5, 32)</v>
      </c>
    </row>
    <row r="11" spans="1:11">
      <c r="F11">
        <f t="shared" si="1"/>
        <v>35.5</v>
      </c>
      <c r="G11">
        <f ca="1"/>
        <v>0</v>
      </c>
      <c r="H11">
        <f ca="1"/>
        <v>0</v>
      </c>
      <c r="I11">
        <f ca="1"/>
        <v>1</v>
      </c>
      <c r="J11">
        <f t="shared" si="2"/>
        <v>33.75</v>
      </c>
      <c r="K11" t="str">
        <f t="shared" si="0"/>
        <v>(32, 35.5)</v>
      </c>
    </row>
    <row r="12" spans="1:11">
      <c r="F12" t="str">
        <f t="shared" si="1"/>
        <v/>
      </c>
      <c r="G12" t="str">
        <f ca="1"/>
        <v/>
      </c>
      <c r="H12" t="str">
        <f ca="1"/>
        <v/>
      </c>
      <c r="I12" t="str">
        <f ca="1"/>
        <v/>
      </c>
      <c r="J12" t="str">
        <f t="shared" si="2"/>
        <v/>
      </c>
      <c r="K12" t="str">
        <f t="shared" si="0"/>
        <v/>
      </c>
    </row>
    <row r="13" spans="1:11">
      <c r="F13" t="str">
        <f t="shared" si="1"/>
        <v/>
      </c>
      <c r="G13" t="str">
        <f ca="1"/>
        <v/>
      </c>
      <c r="H13" t="str">
        <f ca="1"/>
        <v/>
      </c>
      <c r="I13" t="str">
        <f ca="1"/>
        <v/>
      </c>
      <c r="J13" t="str">
        <f t="shared" si="2"/>
        <v/>
      </c>
      <c r="K13" t="str">
        <f t="shared" si="0"/>
        <v/>
      </c>
    </row>
    <row r="14" spans="1:11">
      <c r="F14" t="str">
        <f t="shared" si="1"/>
        <v/>
      </c>
      <c r="G14" t="str">
        <f ca="1"/>
        <v/>
      </c>
      <c r="H14" t="str">
        <f ca="1"/>
        <v/>
      </c>
      <c r="I14" t="str">
        <f ca="1"/>
        <v/>
      </c>
      <c r="J14" t="str">
        <f t="shared" si="2"/>
        <v/>
      </c>
      <c r="K14" t="str">
        <f t="shared" si="0"/>
        <v/>
      </c>
    </row>
    <row r="15" spans="1:11">
      <c r="F15" t="str">
        <f t="shared" si="1"/>
        <v/>
      </c>
      <c r="G15" t="str">
        <f ca="1"/>
        <v/>
      </c>
      <c r="H15" t="str">
        <f ca="1"/>
        <v/>
      </c>
      <c r="I15" t="str">
        <f ca="1"/>
        <v/>
      </c>
      <c r="J15" t="str">
        <f t="shared" si="2"/>
        <v/>
      </c>
      <c r="K15" t="str">
        <f t="shared" si="0"/>
        <v/>
      </c>
    </row>
    <row r="16" spans="1:11">
      <c r="F16" t="str">
        <f t="shared" si="1"/>
        <v/>
      </c>
      <c r="G16" t="str">
        <f ca="1"/>
        <v/>
      </c>
      <c r="H16" t="str">
        <f ca="1"/>
        <v/>
      </c>
      <c r="I16" t="str">
        <f ca="1"/>
        <v/>
      </c>
      <c r="J16" t="str">
        <f t="shared" si="2"/>
        <v/>
      </c>
      <c r="K16" t="str">
        <f t="shared" si="0"/>
        <v/>
      </c>
    </row>
    <row r="17" spans="6:11">
      <c r="F17" t="str">
        <f t="shared" si="1"/>
        <v/>
      </c>
      <c r="G17" t="str">
        <f ca="1"/>
        <v/>
      </c>
      <c r="H17" t="str">
        <f ca="1"/>
        <v/>
      </c>
      <c r="I17" t="str">
        <f ca="1"/>
        <v/>
      </c>
      <c r="J17" t="str">
        <f t="shared" si="2"/>
        <v/>
      </c>
      <c r="K17" t="str">
        <f t="shared" si="0"/>
        <v/>
      </c>
    </row>
    <row r="18" spans="6:11">
      <c r="F18" t="str">
        <f t="shared" si="1"/>
        <v/>
      </c>
      <c r="G18" t="str">
        <f ca="1"/>
        <v/>
      </c>
      <c r="H18" t="str">
        <f ca="1"/>
        <v/>
      </c>
      <c r="I18" t="str">
        <f ca="1"/>
        <v/>
      </c>
      <c r="J18" t="str">
        <f t="shared" si="2"/>
        <v/>
      </c>
      <c r="K18" t="str">
        <f t="shared" si="0"/>
        <v/>
      </c>
    </row>
    <row r="19" spans="6:11">
      <c r="F19" t="str">
        <f t="shared" si="1"/>
        <v/>
      </c>
      <c r="G19" t="str">
        <f ca="1"/>
        <v/>
      </c>
      <c r="H19" t="str">
        <f ca="1"/>
        <v/>
      </c>
      <c r="I19" t="str">
        <f ca="1"/>
        <v/>
      </c>
      <c r="J19" t="str">
        <f t="shared" si="2"/>
        <v/>
      </c>
      <c r="K19" t="str">
        <f t="shared" si="0"/>
        <v/>
      </c>
    </row>
    <row r="20" spans="6:11">
      <c r="F20" t="str">
        <f t="shared" si="1"/>
        <v/>
      </c>
      <c r="G20" t="str">
        <f ca="1"/>
        <v/>
      </c>
      <c r="H20" t="str">
        <f ca="1"/>
        <v/>
      </c>
      <c r="I20" t="str">
        <f ca="1"/>
        <v/>
      </c>
      <c r="J20" t="str">
        <f t="shared" si="2"/>
        <v/>
      </c>
      <c r="K20" t="str">
        <f t="shared" si="0"/>
        <v/>
      </c>
    </row>
    <row r="21" spans="6:11">
      <c r="F21" t="str">
        <f t="shared" si="1"/>
        <v/>
      </c>
      <c r="G21" t="str">
        <f ca="1"/>
        <v/>
      </c>
      <c r="H21" t="str">
        <f ca="1"/>
        <v/>
      </c>
      <c r="I21" t="str">
        <f ca="1"/>
        <v/>
      </c>
      <c r="J21" t="str">
        <f t="shared" si="2"/>
        <v/>
      </c>
      <c r="K21" t="str">
        <f t="shared" si="0"/>
        <v/>
      </c>
    </row>
    <row r="22" spans="6:11">
      <c r="F22" t="str">
        <f t="shared" si="1"/>
        <v/>
      </c>
      <c r="G22" t="str">
        <f ca="1"/>
        <v/>
      </c>
      <c r="H22" t="str">
        <f ca="1"/>
        <v/>
      </c>
      <c r="I22" t="str">
        <f ca="1"/>
        <v/>
      </c>
      <c r="J22" t="str">
        <f t="shared" si="2"/>
        <v/>
      </c>
      <c r="K22" t="str">
        <f t="shared" si="0"/>
        <v/>
      </c>
    </row>
    <row r="23" spans="6:11">
      <c r="F23" t="str">
        <f t="shared" si="1"/>
        <v/>
      </c>
      <c r="G23" t="str">
        <f ca="1"/>
        <v/>
      </c>
      <c r="H23" t="str">
        <f ca="1"/>
        <v/>
      </c>
      <c r="I23" t="str">
        <f ca="1"/>
        <v/>
      </c>
      <c r="J23" t="str">
        <f t="shared" si="2"/>
        <v/>
      </c>
      <c r="K23" t="str">
        <f t="shared" si="0"/>
        <v/>
      </c>
    </row>
    <row r="24" spans="6:11">
      <c r="F24" t="str">
        <f t="shared" si="1"/>
        <v/>
      </c>
      <c r="G24" t="str">
        <f ca="1"/>
        <v/>
      </c>
      <c r="H24" t="str">
        <f ca="1"/>
        <v/>
      </c>
      <c r="I24" t="str">
        <f ca="1"/>
        <v/>
      </c>
      <c r="J24" t="str">
        <f t="shared" si="2"/>
        <v/>
      </c>
      <c r="K24" t="str">
        <f t="shared" si="0"/>
        <v/>
      </c>
    </row>
    <row r="25" spans="6:11">
      <c r="F25" t="str">
        <f t="shared" si="1"/>
        <v/>
      </c>
      <c r="G25" t="str">
        <f ca="1"/>
        <v/>
      </c>
      <c r="H25" t="str">
        <f ca="1"/>
        <v/>
      </c>
      <c r="I25" t="str">
        <f ca="1"/>
        <v/>
      </c>
      <c r="J25" t="str">
        <f t="shared" si="2"/>
        <v/>
      </c>
      <c r="K25" t="str">
        <f t="shared" si="0"/>
        <v/>
      </c>
    </row>
    <row r="26" spans="6:11">
      <c r="F26" t="str">
        <f t="shared" si="1"/>
        <v/>
      </c>
      <c r="G26" t="str">
        <f ca="1"/>
        <v/>
      </c>
      <c r="H26" t="str">
        <f ca="1"/>
        <v/>
      </c>
      <c r="I26" t="str">
        <f ca="1"/>
        <v/>
      </c>
      <c r="J26" t="str">
        <f t="shared" si="2"/>
        <v/>
      </c>
      <c r="K26" t="str">
        <f t="shared" si="0"/>
        <v/>
      </c>
    </row>
    <row r="27" spans="6:11">
      <c r="F27" t="str">
        <f t="shared" si="1"/>
        <v/>
      </c>
      <c r="G27" t="str">
        <f ca="1"/>
        <v/>
      </c>
      <c r="H27" t="str">
        <f ca="1"/>
        <v/>
      </c>
      <c r="I27" t="str">
        <f ca="1"/>
        <v/>
      </c>
      <c r="J27" t="str">
        <f t="shared" si="2"/>
        <v/>
      </c>
      <c r="K27" t="str">
        <f t="shared" si="0"/>
        <v/>
      </c>
    </row>
    <row r="28" spans="6:11">
      <c r="F28" t="str">
        <f t="shared" si="1"/>
        <v/>
      </c>
      <c r="G28" t="str">
        <f ca="1"/>
        <v/>
      </c>
      <c r="H28" t="str">
        <f ca="1"/>
        <v/>
      </c>
      <c r="I28" t="str">
        <f ca="1"/>
        <v/>
      </c>
      <c r="J28" t="str">
        <f t="shared" si="2"/>
        <v/>
      </c>
      <c r="K28" t="str">
        <f t="shared" si="0"/>
        <v/>
      </c>
    </row>
    <row r="29" spans="6:11">
      <c r="F29" t="str">
        <f t="shared" si="1"/>
        <v/>
      </c>
      <c r="G29" t="str">
        <f ca="1"/>
        <v/>
      </c>
      <c r="H29" t="str">
        <f ca="1"/>
        <v/>
      </c>
      <c r="I29" t="str">
        <f ca="1"/>
        <v/>
      </c>
      <c r="J29" t="str">
        <f t="shared" si="2"/>
        <v/>
      </c>
      <c r="K29" t="str">
        <f t="shared" si="0"/>
        <v/>
      </c>
    </row>
    <row r="30" spans="6:11">
      <c r="F30" t="str">
        <f t="shared" si="1"/>
        <v/>
      </c>
      <c r="G30" t="str">
        <f ca="1"/>
        <v/>
      </c>
      <c r="H30" t="str">
        <f ca="1"/>
        <v/>
      </c>
      <c r="I30" t="str">
        <f ca="1"/>
        <v/>
      </c>
      <c r="J30" t="str">
        <f t="shared" si="2"/>
        <v/>
      </c>
      <c r="K30" t="str">
        <f t="shared" si="0"/>
        <v/>
      </c>
    </row>
    <row r="31" spans="6:11">
      <c r="F31" t="str">
        <f t="shared" si="1"/>
        <v/>
      </c>
      <c r="G31" t="str">
        <f ca="1"/>
        <v/>
      </c>
      <c r="H31" t="str">
        <f ca="1"/>
        <v/>
      </c>
      <c r="I31" t="str">
        <f ca="1"/>
        <v/>
      </c>
      <c r="J31" t="str">
        <f t="shared" si="2"/>
        <v/>
      </c>
      <c r="K31" t="str">
        <f t="shared" si="0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9"/>
  <sheetViews>
    <sheetView workbookViewId="0">
      <selection sqref="A1:D8"/>
    </sheetView>
  </sheetViews>
  <sheetFormatPr defaultRowHeight="15"/>
  <cols>
    <col min="2" max="2" width="10.7109375" customWidth="1"/>
    <col min="3" max="3" width="13" customWidth="1"/>
    <col min="4" max="4" width="11.5703125" customWidth="1"/>
    <col min="5" max="5" width="29.5703125" customWidth="1"/>
  </cols>
  <sheetData>
    <row r="2" spans="1:6" ht="30.75" thickBot="1">
      <c r="A2" s="87" t="s">
        <v>3</v>
      </c>
      <c r="B2" s="117" t="s">
        <v>127</v>
      </c>
      <c r="C2" s="118" t="s">
        <v>128</v>
      </c>
      <c r="D2" s="118" t="s">
        <v>129</v>
      </c>
      <c r="E2" s="116"/>
      <c r="F2" s="119"/>
    </row>
    <row r="3" spans="1:6" ht="37.5" thickTop="1">
      <c r="A3" s="92" t="s">
        <v>10</v>
      </c>
      <c r="B3" s="94">
        <v>2.2291666666666665</v>
      </c>
      <c r="C3" s="116">
        <v>1.9791666666666667</v>
      </c>
      <c r="D3" s="116">
        <v>2.1041666666666665</v>
      </c>
      <c r="E3" s="1"/>
    </row>
    <row r="4" spans="1:6" ht="24.75">
      <c r="A4" s="92" t="s">
        <v>120</v>
      </c>
      <c r="B4" s="97">
        <v>10.291666666666666</v>
      </c>
      <c r="C4" s="116">
        <v>13.260416666666666</v>
      </c>
      <c r="D4" s="116">
        <v>10.510416666666666</v>
      </c>
      <c r="E4" s="1"/>
    </row>
    <row r="5" spans="1:6" ht="48.75">
      <c r="A5" s="92" t="s">
        <v>59</v>
      </c>
      <c r="B5" s="97">
        <v>9.03125</v>
      </c>
      <c r="C5" s="116">
        <v>5.03125</v>
      </c>
      <c r="D5" s="116">
        <v>5.03125</v>
      </c>
      <c r="E5" s="1"/>
    </row>
    <row r="6" spans="1:6" ht="36.75">
      <c r="A6" s="92" t="s">
        <v>70</v>
      </c>
      <c r="B6" s="97">
        <v>10.8125</v>
      </c>
      <c r="C6" s="116">
        <v>18.75</v>
      </c>
      <c r="D6" s="116">
        <v>18.625</v>
      </c>
      <c r="E6" s="1"/>
    </row>
    <row r="7" spans="1:6" ht="36.75">
      <c r="A7" s="92" t="s">
        <v>91</v>
      </c>
      <c r="B7" s="97">
        <v>18.875</v>
      </c>
      <c r="C7" s="116">
        <v>30.25</v>
      </c>
      <c r="D7" s="116">
        <v>33.375</v>
      </c>
      <c r="E7" s="1"/>
    </row>
    <row r="8" spans="1:6" ht="37.5" thickBot="1">
      <c r="A8" s="92" t="s">
        <v>107</v>
      </c>
      <c r="B8" s="100">
        <v>5.25</v>
      </c>
      <c r="C8" s="116">
        <v>14</v>
      </c>
      <c r="D8" s="116">
        <v>17</v>
      </c>
      <c r="E8" s="1"/>
    </row>
    <row r="9" spans="1:6" ht="15.75" thickTop="1">
      <c r="F9" s="1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Q36"/>
  <sheetViews>
    <sheetView showGridLines="0" topLeftCell="B10" workbookViewId="0">
      <selection activeCell="R37" sqref="R37"/>
    </sheetView>
  </sheetViews>
  <sheetFormatPr defaultRowHeight="15"/>
  <sheetData>
    <row r="2" spans="1:7" ht="60.75" thickBot="1">
      <c r="A2" s="87" t="s">
        <v>3</v>
      </c>
      <c r="B2" s="117" t="s">
        <v>127</v>
      </c>
      <c r="C2" s="118" t="s">
        <v>128</v>
      </c>
      <c r="D2" s="118" t="s">
        <v>129</v>
      </c>
      <c r="F2" s="119">
        <f>MAX($B$3:$D$8)</f>
        <v>33.375</v>
      </c>
    </row>
    <row r="3" spans="1:7" ht="37.5" thickTop="1">
      <c r="A3" s="92" t="s">
        <v>10</v>
      </c>
      <c r="B3" s="94">
        <v>2.2291666666666665</v>
      </c>
      <c r="C3" s="116">
        <v>1.9791666666666667</v>
      </c>
      <c r="D3" s="116">
        <v>2.1041666666666665</v>
      </c>
      <c r="E3" s="119" t="str">
        <f t="shared" ref="E3:E8" si="0">A3</f>
        <v xml:space="preserve">Notification/Confirmation </v>
      </c>
      <c r="F3">
        <v>0</v>
      </c>
      <c r="G3">
        <f t="shared" ref="G3:G8" si="1">(ROWS($A$3:$A$8)-ROW()+ROW($A$3:$A$8))</f>
        <v>6</v>
      </c>
    </row>
    <row r="4" spans="1:7" ht="24.75">
      <c r="A4" s="92" t="s">
        <v>120</v>
      </c>
      <c r="B4" s="97">
        <v>10.291666666666666</v>
      </c>
      <c r="C4" s="116">
        <v>13.260416666666666</v>
      </c>
      <c r="D4" s="116">
        <v>10.510416666666666</v>
      </c>
      <c r="E4" s="119" t="str">
        <f t="shared" si="0"/>
        <v>Isolation/Containment</v>
      </c>
      <c r="F4">
        <v>0</v>
      </c>
      <c r="G4">
        <f t="shared" si="1"/>
        <v>5</v>
      </c>
    </row>
    <row r="5" spans="1:7" ht="48.75">
      <c r="A5" s="92" t="s">
        <v>59</v>
      </c>
      <c r="B5" s="97">
        <v>9.03125</v>
      </c>
      <c r="C5" s="116">
        <v>5.03125</v>
      </c>
      <c r="D5" s="116">
        <v>5.03125</v>
      </c>
      <c r="E5" s="119" t="str">
        <f t="shared" si="0"/>
        <v>JIV Preparation/FTO Collection</v>
      </c>
      <c r="F5">
        <v>0</v>
      </c>
      <c r="G5">
        <f t="shared" si="1"/>
        <v>4</v>
      </c>
    </row>
    <row r="6" spans="1:7" ht="36.75">
      <c r="A6" s="92" t="s">
        <v>70</v>
      </c>
      <c r="B6" s="97">
        <v>10.8125</v>
      </c>
      <c r="C6" s="116">
        <v>18.75</v>
      </c>
      <c r="D6" s="116">
        <v>18.625</v>
      </c>
      <c r="E6" s="119" t="str">
        <f t="shared" si="0"/>
        <v>PTW/Security Clearance</v>
      </c>
      <c r="F6">
        <v>0</v>
      </c>
      <c r="G6">
        <f t="shared" si="1"/>
        <v>3</v>
      </c>
    </row>
    <row r="7" spans="1:7" ht="36.75">
      <c r="A7" s="92" t="s">
        <v>91</v>
      </c>
      <c r="B7" s="97">
        <v>18.875</v>
      </c>
      <c r="C7" s="116">
        <v>30.25</v>
      </c>
      <c r="D7" s="116">
        <v>33.375</v>
      </c>
      <c r="E7" s="119" t="str">
        <f t="shared" si="0"/>
        <v>Mobilisation/JIV Execution</v>
      </c>
      <c r="F7">
        <v>0</v>
      </c>
      <c r="G7">
        <f t="shared" si="1"/>
        <v>2</v>
      </c>
    </row>
    <row r="8" spans="1:7" ht="37.5" thickBot="1">
      <c r="A8" s="92" t="s">
        <v>107</v>
      </c>
      <c r="B8" s="100">
        <v>5.25</v>
      </c>
      <c r="C8" s="116">
        <v>14</v>
      </c>
      <c r="D8" s="116">
        <v>17</v>
      </c>
      <c r="E8" s="119" t="str">
        <f t="shared" si="0"/>
        <v>Site Execution/Close Out</v>
      </c>
      <c r="F8">
        <v>0</v>
      </c>
      <c r="G8">
        <f t="shared" si="1"/>
        <v>1</v>
      </c>
    </row>
    <row r="9" spans="1:7" ht="15.75" thickTop="1">
      <c r="F9" s="119">
        <f>MIN($B$3:$D$8)</f>
        <v>1.9791666666666667</v>
      </c>
    </row>
    <row r="36" spans="16:17">
      <c r="P36" s="124"/>
      <c r="Q36" s="12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</vt:i4>
      </vt:variant>
    </vt:vector>
  </HeadingPairs>
  <TitlesOfParts>
    <vt:vector size="24" baseType="lpstr">
      <vt:lpstr>Sheet1</vt:lpstr>
      <vt:lpstr>Sheet2</vt:lpstr>
      <vt:lpstr>Sheet3</vt:lpstr>
      <vt:lpstr>LandPareto</vt:lpstr>
      <vt:lpstr>SwampPareto</vt:lpstr>
      <vt:lpstr>SectReplPareto</vt:lpstr>
      <vt:lpstr>HistData</vt:lpstr>
      <vt:lpstr>Sheet4</vt:lpstr>
      <vt:lpstr>Sheet14</vt:lpstr>
      <vt:lpstr>HistData!HistData1</vt:lpstr>
      <vt:lpstr>HistData!HistData2</vt:lpstr>
      <vt:lpstr>HistData!HistData3</vt:lpstr>
      <vt:lpstr>LandPareto!ParetoCategories</vt:lpstr>
      <vt:lpstr>SectReplPareto!ParetoCategories</vt:lpstr>
      <vt:lpstr>SwampPareto!ParetoCategories</vt:lpstr>
      <vt:lpstr>LandPareto!ParetoCumPOT</vt:lpstr>
      <vt:lpstr>SectReplPareto!ParetoCumPOT</vt:lpstr>
      <vt:lpstr>SwampPareto!ParetoCumPOT</vt:lpstr>
      <vt:lpstr>LandPareto!ParetoData</vt:lpstr>
      <vt:lpstr>SectReplPareto!ParetoData</vt:lpstr>
      <vt:lpstr>SwampPareto!ParetoData</vt:lpstr>
      <vt:lpstr>LandPareto!ParetoPOT</vt:lpstr>
      <vt:lpstr>SectReplPareto!ParetoPOT</vt:lpstr>
      <vt:lpstr>SwampPareto!ParetoPOT</vt:lpstr>
    </vt:vector>
  </TitlesOfParts>
  <Company>Shell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C.Bisike-Ojiako</dc:creator>
  <cp:lastModifiedBy>C.Bisike-Ojiako</cp:lastModifiedBy>
  <cp:lastPrinted>2014-05-28T10:02:08Z</cp:lastPrinted>
  <dcterms:created xsi:type="dcterms:W3CDTF">2014-05-23T09:46:39Z</dcterms:created>
  <dcterms:modified xsi:type="dcterms:W3CDTF">2014-05-28T10:02:26Z</dcterms:modified>
</cp:coreProperties>
</file>