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300" windowWidth="21525" windowHeight="8295" tabRatio="704"/>
  </bookViews>
  <sheets>
    <sheet name="Оценка" sheetId="19"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0" i="19" l="1"/>
  <c r="I10" i="19"/>
  <c r="G10" i="19"/>
  <c r="H9" i="19"/>
  <c r="I9" i="19"/>
  <c r="G9" i="19"/>
  <c r="J8" i="19"/>
  <c r="K8" i="19"/>
  <c r="M8" i="19"/>
  <c r="J5" i="19"/>
  <c r="K5" i="19"/>
  <c r="M5" i="19"/>
  <c r="M11" i="19" l="1"/>
  <c r="K11" i="19"/>
  <c r="J11" i="19"/>
  <c r="M7" i="19"/>
  <c r="K7" i="19"/>
  <c r="J7" i="19"/>
  <c r="J6" i="19" l="1"/>
  <c r="K6" i="19"/>
  <c r="M6" i="19"/>
  <c r="J9" i="19" l="1"/>
  <c r="J12" i="19"/>
  <c r="K12" i="19"/>
  <c r="M12" i="19"/>
  <c r="J13" i="19"/>
  <c r="K13" i="19"/>
  <c r="M13" i="19"/>
  <c r="J14" i="19"/>
  <c r="K14" i="19"/>
  <c r="M14" i="19"/>
  <c r="J15" i="19"/>
  <c r="K15" i="19"/>
  <c r="M15" i="19"/>
  <c r="M4" i="19" l="1"/>
  <c r="K4" i="19"/>
  <c r="J4" i="19"/>
  <c r="K10" i="19"/>
  <c r="J10" i="19"/>
  <c r="K9" i="19"/>
  <c r="M9" i="19" l="1"/>
  <c r="M10" i="19"/>
  <c r="I18" i="19"/>
  <c r="I21" i="19" s="1"/>
  <c r="G18" i="19"/>
  <c r="G21" i="19" s="1"/>
  <c r="H18" i="19"/>
  <c r="H21" i="19" s="1"/>
  <c r="M3" i="19"/>
  <c r="J3" i="19"/>
  <c r="K3" i="19" s="1"/>
  <c r="M18" i="19" l="1"/>
  <c r="M19" i="19" s="1"/>
  <c r="G19" i="19"/>
  <c r="G22" i="19"/>
  <c r="G23" i="19" l="1"/>
  <c r="L8" i="19" s="1"/>
  <c r="L11" i="19" l="1"/>
  <c r="L5" i="19"/>
  <c r="L7" i="19"/>
  <c r="L6" i="19"/>
  <c r="L13" i="19"/>
  <c r="L12" i="19"/>
  <c r="L15" i="19"/>
  <c r="L14" i="19"/>
  <c r="L4" i="19"/>
  <c r="L9" i="19"/>
  <c r="L10" i="19"/>
  <c r="L3" i="19"/>
  <c r="M20" i="19"/>
</calcChain>
</file>

<file path=xl/comments1.xml><?xml version="1.0" encoding="utf-8"?>
<comments xmlns="http://schemas.openxmlformats.org/spreadsheetml/2006/main">
  <authors>
    <author>Автор</author>
  </authors>
  <commentList>
    <comment ref="F20"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<sst xmlns="http://schemas.openxmlformats.org/spreadsheetml/2006/main" count="51" uniqueCount="45">
  <si>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</si>
  <si>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</si>
  <si>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</si>
  <si>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</si>
  <si>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</si>
  <si>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</si>
  <si>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</si>
  <si>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</si>
  <si>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</si>
  <si>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</si>
  <si>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</si>
  <si>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</si>
  <si>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</si>
  <si>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</si>
  <si>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</si>
  <si>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</si>
  <si>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</si>
  <si>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</si>
  <si>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</si>
  <si>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</si>
  <si>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</si>
  <si>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</si>
  <si>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Аналитика</t>
  </si>
  <si>
    <t>Архитектура</t>
  </si>
  <si>
    <t>Деплой (на обоих окружениях)</t>
  </si>
  <si>
    <t>Приемка</t>
  </si>
  <si>
    <t>Тестирование (на обоих окружениях)</t>
  </si>
  <si>
    <t>BR-7124 Подключение за 1 шаг</t>
  </si>
  <si>
    <t>Сайт</t>
  </si>
  <si>
    <t>Коннектор к банку</t>
  </si>
  <si>
    <t>Отключение взаимодействия "3.1 Регистрация на стороне сайта" и отчётности по нему</t>
  </si>
  <si>
    <t>Интеграционное тестирование</t>
  </si>
  <si>
    <t>Желательно, чтобы банк не полагался на механизм cookies при регистрации, т.к. страница будет открываться в iframe, а в браузерах существуют ограничения на приём cookie от сторонних сайтов.</t>
  </si>
  <si>
    <t>Проектирование и постановка задач. 
Описание технических деталей интеграции в спецификации</t>
  </si>
  <si>
    <t>Если сайт Банка будет полагаться на механизм cookies в своём iframe, то могут возникнуть все те же проблемы, что были у Билетикс (когда их сайт "забывал" посетителя). 
Необходимо проверить и отладить взаимодействие во всех поддерживаемых браузерах.</t>
  </si>
  <si>
    <t>1. Вставляем iframe с адресом, полученным от Банка (если необходима поддержка cookie на сайте банка, делаем POST запрос)
2. Передаём Банку код для синхронизации высоты ifram'а
3. Передаём Банку URL для редиректа после успешной регистрации
4. Считаем, что все ошибки регистрации (если такие возможны) отображает Банк в ifram'е</t>
  </si>
  <si>
    <t>1. Уточнение требований
2. Подготовка спецификации к договору. 
3. Обновление спецификации по итогам релиза.</t>
  </si>
  <si>
    <t>Тестирование UI iframe Банка в обвязка сайта</t>
  </si>
  <si>
    <t>Техническое руководство (коммуникации с Банком, консультации разработчиков iframe)</t>
  </si>
  <si>
    <t>Новая страница регистрации с iframe
- убираем форму регистрации,
- добавляем iframe Банка.</t>
  </si>
  <si>
    <t>Управление проектом</t>
  </si>
  <si>
    <t>1. Проектирование взаимодействие "3.2. Регистрация клиентов на стороне Банка"
2. Согласование с Банокм
3. Обновление документа "Описание электронного обмена информацией с ВТБ24-Лояльность"</t>
  </si>
  <si>
    <t xml:space="preserve">Доработка взаимодействия  "3.2. Регистрация клиентов на стороне Банка" </t>
  </si>
  <si>
    <t>1. Новый формат входящего реестра (с резолюциями)
2. Доработка ответного реестра
3. Отправка СМС
    3.1. Доработка внутренних сервисов подсистемы безопасности (связанных с регистрацией и оповещениями пользователей о её результатах)
    3.2. Внутренняя интеграция с компонентом Безопасности</t>
  </si>
  <si>
    <t>Проектирование и согласование взаимодействия 3.2 с ИС Банка</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</si>
</sst>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9" fillId="0" borderId="5" xfId="0" applyFont="1" applyBorder="1" applyAlignment="1">
      <alignment vertical="top" wrapText="1"/>
    </xf>
    <xf numFmtId="0" fontId="9" fillId="0" borderId="1" xfId="0" applyFont="1" applyFill="1" applyBorder="1" applyAlignment="1">
      <alignment horizontal="lef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1"/>
  <sheetViews>
    <sheetView tabSelected="1" workbookViewId="0">
      <pane ySplit="1" topLeftCell="A2" activePane="bottomLeft" state="frozen"/>
      <selection activeCell="C1" sqref="C1"/>
      <selection pane="bottomLeft" sqref="A1:XFD1048576"/>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4.85546875" style="7"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45" x14ac:dyDescent="0.25">
      <c r="A2" s="34"/>
      <c r="B2" s="35"/>
      <c r="C2" s="9"/>
      <c r="D2" s="10" t="s">
        <v>27</v>
      </c>
      <c r="E2" s="36"/>
      <c r="F2" s="17"/>
      <c r="G2" s="11"/>
      <c r="H2" s="11"/>
      <c r="I2" s="11"/>
      <c r="J2" s="11"/>
      <c r="K2" s="11"/>
      <c r="L2" s="8"/>
      <c r="M2" s="11"/>
      <c r="N2" s="40" t="s">
        <v>35</v>
      </c>
    </row>
    <row r="3" spans="1:14" s="18" customFormat="1" ht="33.75" x14ac:dyDescent="0.25">
      <c r="A3" s="19"/>
      <c r="B3" s="19"/>
      <c r="C3" s="49"/>
      <c r="D3" s="47"/>
      <c r="E3" s="37" t="s">
        <v>22</v>
      </c>
      <c r="F3" s="16" t="s">
        <v>22</v>
      </c>
      <c r="G3" s="14">
        <v>1</v>
      </c>
      <c r="H3" s="14">
        <v>2</v>
      </c>
      <c r="I3" s="14">
        <v>3</v>
      </c>
      <c r="J3" s="13">
        <f>(G3+4*H3+I3)/6</f>
        <v>2</v>
      </c>
      <c r="K3" s="13">
        <f>J3/$G$20</f>
        <v>2.8571428571428572</v>
      </c>
      <c r="L3" s="15">
        <f t="shared" ref="L3:L13" si="0">J3*$G$23/$G$19</f>
        <v>3.2121678496990596</v>
      </c>
      <c r="M3" s="13">
        <f>(I3-G3)/6</f>
        <v>0.33333333333333331</v>
      </c>
      <c r="N3" s="1" t="s">
        <v>36</v>
      </c>
    </row>
    <row r="4" spans="1:14" s="18" customFormat="1" ht="22.5" x14ac:dyDescent="0.25">
      <c r="A4" s="19"/>
      <c r="B4" s="19"/>
      <c r="C4" s="43"/>
      <c r="D4" s="20"/>
      <c r="E4" s="46" t="s">
        <v>23</v>
      </c>
      <c r="F4" s="16" t="s">
        <v>23</v>
      </c>
      <c r="G4" s="14">
        <v>2</v>
      </c>
      <c r="H4" s="14">
        <v>3</v>
      </c>
      <c r="I4" s="14">
        <v>6</v>
      </c>
      <c r="J4" s="13">
        <f>(G4+4*H4+I4)/6</f>
        <v>3.3333333333333335</v>
      </c>
      <c r="K4" s="13">
        <f t="shared" ref="K4:K13" si="1">I4/$G$20</f>
        <v>8.5714285714285712</v>
      </c>
      <c r="L4" s="15">
        <f t="shared" si="0"/>
        <v>5.3536130828317656</v>
      </c>
      <c r="M4" s="13">
        <f>(I4-G4)/6</f>
        <v>0.66666666666666663</v>
      </c>
      <c r="N4" s="52" t="s">
        <v>33</v>
      </c>
    </row>
    <row r="5" spans="1:14" s="18" customFormat="1" ht="33.75" x14ac:dyDescent="0.25">
      <c r="A5" s="19"/>
      <c r="B5" s="19"/>
      <c r="C5" s="43"/>
      <c r="D5" s="20"/>
      <c r="E5" s="46" t="s">
        <v>23</v>
      </c>
      <c r="F5" s="16" t="s">
        <v>44</v>
      </c>
      <c r="G5" s="14">
        <v>2</v>
      </c>
      <c r="H5" s="14">
        <v>4</v>
      </c>
      <c r="I5" s="14">
        <v>8</v>
      </c>
      <c r="J5" s="13">
        <f>(G5+4*H5+I5)/6</f>
        <v>4.333333333333333</v>
      </c>
      <c r="K5" s="13">
        <f t="shared" ref="K5" si="2">I5/$G$20</f>
        <v>11.428571428571429</v>
      </c>
      <c r="L5" s="15">
        <f t="shared" ref="L5" si="3">J5*$G$23/$G$19</f>
        <v>6.959697007681295</v>
      </c>
      <c r="M5" s="13">
        <f>(I5-G5)/6</f>
        <v>1</v>
      </c>
      <c r="N5" s="52" t="s">
        <v>41</v>
      </c>
    </row>
    <row r="6" spans="1:14" s="18" customFormat="1" ht="36" x14ac:dyDescent="0.25">
      <c r="A6" s="19"/>
      <c r="B6" s="19"/>
      <c r="C6" s="43"/>
      <c r="D6" s="20"/>
      <c r="E6" s="46" t="s">
        <v>28</v>
      </c>
      <c r="F6" s="16" t="s">
        <v>39</v>
      </c>
      <c r="G6" s="14">
        <v>2</v>
      </c>
      <c r="H6" s="14">
        <v>3</v>
      </c>
      <c r="I6" s="14">
        <v>4</v>
      </c>
      <c r="J6" s="13">
        <f t="shared" ref="J6:J9" si="4">(G6+4*H6+I6)/6</f>
        <v>3</v>
      </c>
      <c r="K6" s="13">
        <f t="shared" si="1"/>
        <v>5.7142857142857144</v>
      </c>
      <c r="L6" s="15">
        <f t="shared" si="0"/>
        <v>4.8182517745485898</v>
      </c>
      <c r="M6" s="13">
        <f t="shared" ref="M6:M7" si="5">(I6-G6)/6</f>
        <v>0.33333333333333331</v>
      </c>
      <c r="N6" s="1" t="s">
        <v>32</v>
      </c>
    </row>
    <row r="7" spans="1:14" s="18" customFormat="1" ht="24" x14ac:dyDescent="0.25">
      <c r="A7" s="19"/>
      <c r="B7" s="19"/>
      <c r="C7" s="43"/>
      <c r="D7" s="20"/>
      <c r="E7" s="53" t="s">
        <v>29</v>
      </c>
      <c r="F7" s="59" t="s">
        <v>30</v>
      </c>
      <c r="G7" s="55">
        <v>1</v>
      </c>
      <c r="H7" s="55">
        <v>1</v>
      </c>
      <c r="I7" s="55">
        <v>1</v>
      </c>
      <c r="J7" s="13">
        <f t="shared" si="4"/>
        <v>1</v>
      </c>
      <c r="K7" s="13">
        <f t="shared" si="1"/>
        <v>1.4285714285714286</v>
      </c>
      <c r="L7" s="15">
        <f t="shared" si="0"/>
        <v>1.6060839248495298</v>
      </c>
      <c r="M7" s="13">
        <f t="shared" si="5"/>
        <v>0</v>
      </c>
      <c r="N7" s="58"/>
    </row>
    <row r="8" spans="1:14" s="18" customFormat="1" ht="67.5" x14ac:dyDescent="0.25">
      <c r="A8" s="19"/>
      <c r="B8" s="19"/>
      <c r="C8" s="43"/>
      <c r="D8" s="20"/>
      <c r="E8" s="53" t="s">
        <v>29</v>
      </c>
      <c r="F8" s="59" t="s">
        <v>42</v>
      </c>
      <c r="G8" s="55">
        <v>4</v>
      </c>
      <c r="H8" s="55">
        <v>8</v>
      </c>
      <c r="I8" s="55">
        <v>16</v>
      </c>
      <c r="J8" s="13">
        <f t="shared" ref="J8" si="6">(G8+4*H8+I8)/6</f>
        <v>8.6666666666666661</v>
      </c>
      <c r="K8" s="13">
        <f t="shared" ref="K8" si="7">I8/$G$20</f>
        <v>22.857142857142858</v>
      </c>
      <c r="L8" s="15">
        <f t="shared" ref="L8" si="8">J8*$G$23/$G$19</f>
        <v>13.91939401536259</v>
      </c>
      <c r="M8" s="13">
        <f t="shared" ref="M8" si="9">(I8-G8)/6</f>
        <v>2</v>
      </c>
      <c r="N8" s="58" t="s">
        <v>43</v>
      </c>
    </row>
    <row r="9" spans="1:14" s="18" customFormat="1" x14ac:dyDescent="0.25">
      <c r="A9" s="19"/>
      <c r="B9" s="19"/>
      <c r="C9" s="43"/>
      <c r="D9" s="20"/>
      <c r="E9" s="53" t="s">
        <v>21</v>
      </c>
      <c r="F9" s="54" t="s">
        <v>26</v>
      </c>
      <c r="G9" s="55">
        <f>SUM(G6:G8)*0.3</f>
        <v>2.1</v>
      </c>
      <c r="H9" s="55">
        <f t="shared" ref="H9:I9" si="10">SUM(H6:H8)*0.3</f>
        <v>3.5999999999999996</v>
      </c>
      <c r="I9" s="55">
        <f t="shared" si="10"/>
        <v>6.3</v>
      </c>
      <c r="J9" s="56">
        <f t="shared" si="4"/>
        <v>3.8000000000000003</v>
      </c>
      <c r="K9" s="56">
        <f t="shared" si="1"/>
        <v>9</v>
      </c>
      <c r="L9" s="57">
        <f t="shared" si="0"/>
        <v>6.1031189144282134</v>
      </c>
      <c r="M9" s="56">
        <f t="shared" ref="M9:M11" si="11">(I9-G9)/6</f>
        <v>0.69999999999999984</v>
      </c>
      <c r="N9" s="58" t="s">
        <v>37</v>
      </c>
    </row>
    <row r="10" spans="1:14" s="18" customFormat="1" x14ac:dyDescent="0.25">
      <c r="A10" s="19"/>
      <c r="B10" s="19"/>
      <c r="C10" s="43"/>
      <c r="D10" s="20"/>
      <c r="E10" s="46" t="s">
        <v>14</v>
      </c>
      <c r="F10" s="51" t="s">
        <v>14</v>
      </c>
      <c r="G10" s="14">
        <f>SUM(G6:G8)*0.3</f>
        <v>2.1</v>
      </c>
      <c r="H10" s="14">
        <f t="shared" ref="H10:I10" si="12">SUM(H6:H8)*0.3</f>
        <v>3.5999999999999996</v>
      </c>
      <c r="I10" s="14">
        <f t="shared" si="12"/>
        <v>6.3</v>
      </c>
      <c r="J10" s="13">
        <f t="shared" ref="J10:J11" si="13">(G10+4*H10+I10)/6</f>
        <v>3.8000000000000003</v>
      </c>
      <c r="K10" s="13">
        <f t="shared" si="1"/>
        <v>9</v>
      </c>
      <c r="L10" s="15">
        <f t="shared" si="0"/>
        <v>6.1031189144282134</v>
      </c>
      <c r="M10" s="13">
        <f t="shared" si="11"/>
        <v>0.69999999999999984</v>
      </c>
      <c r="N10" s="1"/>
    </row>
    <row r="11" spans="1:14" s="18" customFormat="1" ht="33.75" x14ac:dyDescent="0.25">
      <c r="A11" s="19"/>
      <c r="B11" s="19"/>
      <c r="C11" s="43"/>
      <c r="D11" s="20"/>
      <c r="E11" s="46" t="s">
        <v>31</v>
      </c>
      <c r="F11" s="51" t="s">
        <v>31</v>
      </c>
      <c r="G11" s="14">
        <v>4</v>
      </c>
      <c r="H11" s="14">
        <v>8</v>
      </c>
      <c r="I11" s="14">
        <v>12</v>
      </c>
      <c r="J11" s="13">
        <f t="shared" si="13"/>
        <v>8</v>
      </c>
      <c r="K11" s="13">
        <f t="shared" si="1"/>
        <v>17.142857142857142</v>
      </c>
      <c r="L11" s="15">
        <f t="shared" si="0"/>
        <v>12.848671398796238</v>
      </c>
      <c r="M11" s="13">
        <f t="shared" si="11"/>
        <v>1.3333333333333333</v>
      </c>
      <c r="N11" s="1" t="s">
        <v>34</v>
      </c>
    </row>
    <row r="12" spans="1:14" s="18" customFormat="1" ht="24" x14ac:dyDescent="0.25">
      <c r="A12" s="19"/>
      <c r="B12" s="19"/>
      <c r="C12" s="43"/>
      <c r="D12" s="20"/>
      <c r="E12" s="46"/>
      <c r="F12" s="60" t="s">
        <v>38</v>
      </c>
      <c r="G12" s="14">
        <v>2</v>
      </c>
      <c r="H12" s="14">
        <v>3</v>
      </c>
      <c r="I12" s="14">
        <v>4</v>
      </c>
      <c r="J12" s="13">
        <f t="shared" ref="J12:J13" si="14">(G12+4*H12+I12)/6</f>
        <v>3</v>
      </c>
      <c r="K12" s="13">
        <f t="shared" si="1"/>
        <v>5.7142857142857144</v>
      </c>
      <c r="L12" s="15">
        <f t="shared" si="0"/>
        <v>4.8182517745485898</v>
      </c>
      <c r="M12" s="13">
        <f t="shared" ref="M12:M13" si="15">(I12-G12)/6</f>
        <v>0.33333333333333331</v>
      </c>
      <c r="N12" s="1"/>
    </row>
    <row r="13" spans="1:14" s="18" customFormat="1" x14ac:dyDescent="0.25">
      <c r="A13" s="19"/>
      <c r="B13" s="19"/>
      <c r="C13" s="43"/>
      <c r="D13" s="20"/>
      <c r="E13" s="46"/>
      <c r="F13" s="16" t="s">
        <v>40</v>
      </c>
      <c r="G13" s="14">
        <v>2</v>
      </c>
      <c r="H13" s="14">
        <v>3</v>
      </c>
      <c r="I13" s="14">
        <v>4</v>
      </c>
      <c r="J13" s="13">
        <f t="shared" si="14"/>
        <v>3</v>
      </c>
      <c r="K13" s="13">
        <f t="shared" si="1"/>
        <v>5.7142857142857144</v>
      </c>
      <c r="L13" s="15">
        <f t="shared" si="0"/>
        <v>4.8182517745485898</v>
      </c>
      <c r="M13" s="13">
        <f t="shared" si="15"/>
        <v>0.33333333333333331</v>
      </c>
      <c r="N13" s="1"/>
    </row>
    <row r="14" spans="1:14" s="18" customFormat="1" x14ac:dyDescent="0.25">
      <c r="A14" s="19"/>
      <c r="B14" s="19"/>
      <c r="C14" s="43"/>
      <c r="D14" s="20"/>
      <c r="E14" s="46"/>
      <c r="F14" s="16" t="s">
        <v>25</v>
      </c>
      <c r="G14" s="14">
        <v>1</v>
      </c>
      <c r="H14" s="14">
        <v>2</v>
      </c>
      <c r="I14" s="14">
        <v>3</v>
      </c>
      <c r="J14" s="13">
        <f t="shared" ref="J14:J15" si="16">(G14+4*H14+I14)/6</f>
        <v>2</v>
      </c>
      <c r="K14" s="13">
        <f t="shared" ref="K14:K15" si="17">I14/$G$20</f>
        <v>4.2857142857142856</v>
      </c>
      <c r="L14" s="15">
        <f t="shared" ref="L14:L15" si="18">J14*$G$23/$G$19</f>
        <v>3.2121678496990596</v>
      </c>
      <c r="M14" s="13">
        <f t="shared" ref="M14:M15" si="19">(I14-G14)/6</f>
        <v>0.33333333333333331</v>
      </c>
      <c r="N14" s="1"/>
    </row>
    <row r="15" spans="1:14" s="18" customFormat="1" x14ac:dyDescent="0.25">
      <c r="A15" s="19"/>
      <c r="B15" s="19"/>
      <c r="C15" s="50"/>
      <c r="D15" s="48"/>
      <c r="E15" s="46"/>
      <c r="F15" s="51" t="s">
        <v>24</v>
      </c>
      <c r="G15" s="14">
        <v>1</v>
      </c>
      <c r="H15" s="14">
        <v>2</v>
      </c>
      <c r="I15" s="14">
        <v>3</v>
      </c>
      <c r="J15" s="13">
        <f t="shared" si="16"/>
        <v>2</v>
      </c>
      <c r="K15" s="13">
        <f t="shared" si="17"/>
        <v>4.2857142857142856</v>
      </c>
      <c r="L15" s="15">
        <f t="shared" si="18"/>
        <v>3.2121678496990596</v>
      </c>
      <c r="M15" s="13">
        <f t="shared" si="19"/>
        <v>0.33333333333333331</v>
      </c>
      <c r="N15" s="1"/>
    </row>
    <row r="18" spans="1:14" x14ac:dyDescent="0.25">
      <c r="F18" s="26" t="s">
        <v>6</v>
      </c>
      <c r="G18" s="27">
        <f>SUM(G2:G15)</f>
        <v>26.2</v>
      </c>
      <c r="H18" s="27">
        <f>SUM(H2:H15)</f>
        <v>46.2</v>
      </c>
      <c r="I18" s="27">
        <f>SUM(I2:I15)</f>
        <v>76.599999999999994</v>
      </c>
      <c r="M18" s="32">
        <f>SQRT(SUMSQ(M2:M15))</f>
        <v>2.9780679792256062</v>
      </c>
    </row>
    <row r="19" spans="1:14" x14ac:dyDescent="0.25">
      <c r="F19" s="26" t="s">
        <v>13</v>
      </c>
      <c r="G19" s="27">
        <f>(G18+4*H18+I18)/6</f>
        <v>47.933333333333337</v>
      </c>
      <c r="H19" s="28"/>
      <c r="I19" s="27"/>
      <c r="M19" s="32">
        <f>2*M18/G20</f>
        <v>8.5087656549303041</v>
      </c>
    </row>
    <row r="20" spans="1:14" x14ac:dyDescent="0.25">
      <c r="F20" s="26" t="s">
        <v>5</v>
      </c>
      <c r="G20" s="29">
        <v>0.7</v>
      </c>
      <c r="H20" s="28"/>
      <c r="I20" s="27"/>
      <c r="M20" s="33">
        <f>M19/G23</f>
        <v>0.11052504388569336</v>
      </c>
    </row>
    <row r="21" spans="1:14" x14ac:dyDescent="0.25">
      <c r="A21" s="12"/>
      <c r="B21" s="12"/>
      <c r="C21" s="45"/>
      <c r="D21" s="12"/>
      <c r="E21" s="38"/>
      <c r="F21" s="26" t="s">
        <v>3</v>
      </c>
      <c r="G21" s="27">
        <f>G18/G20</f>
        <v>37.428571428571431</v>
      </c>
      <c r="H21" s="28">
        <f>H18/G20</f>
        <v>66.000000000000014</v>
      </c>
      <c r="I21" s="27">
        <f>I18/G20</f>
        <v>109.42857142857143</v>
      </c>
      <c r="M21" s="32"/>
    </row>
    <row r="22" spans="1:14" x14ac:dyDescent="0.25">
      <c r="A22" s="12"/>
      <c r="B22" s="12"/>
      <c r="C22" s="45"/>
      <c r="D22" s="12"/>
      <c r="E22" s="38"/>
      <c r="F22" s="30" t="s">
        <v>12</v>
      </c>
      <c r="G22" s="27">
        <f>(G21+4*H21+I21)/6</f>
        <v>68.476190476190496</v>
      </c>
      <c r="H22" s="28"/>
      <c r="I22" s="27"/>
      <c r="M22" s="32"/>
    </row>
    <row r="23" spans="1:14" x14ac:dyDescent="0.25">
      <c r="A23" s="12"/>
      <c r="B23" s="12"/>
      <c r="C23" s="45"/>
      <c r="D23" s="12"/>
      <c r="E23" s="38"/>
      <c r="F23" s="31" t="s">
        <v>11</v>
      </c>
      <c r="G23" s="27">
        <f>G22+M18*2/G20</f>
        <v>76.984956131120796</v>
      </c>
      <c r="H23" s="28"/>
      <c r="I23" s="27"/>
      <c r="M23" s="3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69" spans="1:14" x14ac:dyDescent="0.25">
      <c r="A69" s="12"/>
      <c r="B69" s="12"/>
      <c r="C69" s="12"/>
      <c r="D69" s="12"/>
      <c r="E69" s="12"/>
      <c r="F69" s="12"/>
      <c r="G69" s="12"/>
      <c r="H69" s="12"/>
      <c r="I69" s="12"/>
      <c r="J69" s="12"/>
      <c r="K69" s="12"/>
      <c r="L69" s="12"/>
      <c r="M69" s="12"/>
      <c r="N69" s="12"/>
    </row>
    <row r="70" spans="1:14" x14ac:dyDescent="0.25">
      <c r="A70" s="12"/>
      <c r="B70" s="12"/>
      <c r="C70" s="12"/>
      <c r="D70" s="12"/>
      <c r="E70" s="12"/>
      <c r="F70" s="12"/>
      <c r="G70" s="12"/>
      <c r="H70" s="12"/>
      <c r="I70" s="12"/>
      <c r="J70" s="12"/>
      <c r="K70" s="12"/>
      <c r="L70" s="12"/>
      <c r="M70" s="12"/>
      <c r="N70"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3" spans="1:14" x14ac:dyDescent="0.25">
      <c r="A83" s="12"/>
      <c r="B83" s="12"/>
      <c r="C83" s="12"/>
      <c r="D83" s="12"/>
      <c r="E83" s="12"/>
      <c r="F83" s="12"/>
      <c r="G83" s="12"/>
      <c r="H83" s="12"/>
      <c r="I83" s="12"/>
      <c r="J83" s="12"/>
      <c r="K83" s="12"/>
      <c r="L83" s="12"/>
      <c r="M83" s="12"/>
      <c r="N83" s="12"/>
    </row>
    <row r="84" spans="1:14" x14ac:dyDescent="0.25">
      <c r="A84" s="12"/>
      <c r="B84" s="12"/>
      <c r="C84" s="12"/>
      <c r="D84" s="12"/>
      <c r="E84" s="12"/>
      <c r="F84" s="12"/>
      <c r="G84" s="12"/>
      <c r="H84" s="12"/>
      <c r="I84" s="12"/>
      <c r="J84" s="12"/>
      <c r="K84" s="12"/>
      <c r="L84" s="12"/>
      <c r="M84" s="12"/>
      <c r="N84" s="12"/>
    </row>
    <row r="87" spans="1:14" x14ac:dyDescent="0.25">
      <c r="A87" s="12"/>
      <c r="B87" s="12"/>
      <c r="C87" s="12"/>
      <c r="D87" s="12"/>
      <c r="E87" s="12"/>
      <c r="F87" s="12"/>
      <c r="G87" s="12"/>
      <c r="H87" s="12"/>
      <c r="I87" s="12"/>
      <c r="J87" s="12"/>
      <c r="K87" s="12"/>
      <c r="L87" s="12"/>
      <c r="M87" s="12"/>
      <c r="N87" s="12"/>
    </row>
    <row r="88" spans="1:14" x14ac:dyDescent="0.25">
      <c r="A88" s="12"/>
      <c r="B88" s="12"/>
      <c r="C88" s="12"/>
      <c r="D88" s="12"/>
      <c r="E88" s="12"/>
      <c r="F88" s="12"/>
      <c r="G88" s="12"/>
      <c r="H88" s="12"/>
      <c r="I88" s="12"/>
      <c r="J88" s="12"/>
      <c r="K88" s="12"/>
      <c r="L88" s="12"/>
      <c r="M88" s="12"/>
      <c r="N88" s="12"/>
    </row>
    <row r="89" spans="1:14" x14ac:dyDescent="0.25">
      <c r="A89" s="12"/>
      <c r="B89" s="12"/>
      <c r="C89" s="12"/>
      <c r="D89" s="12"/>
      <c r="E89" s="12"/>
      <c r="F89" s="12"/>
      <c r="G89" s="12"/>
      <c r="H89" s="12"/>
      <c r="I89" s="12"/>
      <c r="J89" s="12"/>
      <c r="K89" s="12"/>
      <c r="L89" s="12"/>
      <c r="M89" s="12"/>
      <c r="N89"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6" spans="1:14" x14ac:dyDescent="0.25">
      <c r="A116" s="12"/>
      <c r="B116" s="12"/>
      <c r="C116" s="12"/>
      <c r="D116" s="12"/>
      <c r="E116" s="12"/>
      <c r="F116" s="12"/>
      <c r="G116" s="12"/>
      <c r="H116" s="12"/>
      <c r="I116" s="12"/>
      <c r="J116" s="12"/>
      <c r="K116" s="12"/>
      <c r="L116" s="12"/>
      <c r="M116" s="12"/>
      <c r="N116" s="12"/>
    </row>
    <row r="117" spans="1:14" x14ac:dyDescent="0.25">
      <c r="A117" s="12"/>
      <c r="B117" s="12"/>
      <c r="C117" s="12"/>
      <c r="D117" s="12"/>
      <c r="E117" s="12"/>
      <c r="F117" s="12"/>
      <c r="G117" s="12"/>
      <c r="H117" s="12"/>
      <c r="I117" s="12"/>
      <c r="J117" s="12"/>
      <c r="K117" s="12"/>
      <c r="L117" s="12"/>
      <c r="M117" s="12"/>
      <c r="N117"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row r="130" spans="1:14" x14ac:dyDescent="0.25">
      <c r="A130" s="12"/>
      <c r="B130" s="12"/>
      <c r="C130" s="12"/>
      <c r="D130" s="12"/>
      <c r="E130" s="12"/>
      <c r="F130" s="12"/>
      <c r="G130" s="12"/>
      <c r="H130" s="12"/>
      <c r="I130" s="12"/>
      <c r="J130" s="12"/>
      <c r="K130" s="12"/>
      <c r="L130" s="12"/>
      <c r="M130" s="12"/>
      <c r="N130" s="12"/>
    </row>
    <row r="131" spans="1:14" x14ac:dyDescent="0.25">
      <c r="A131" s="12"/>
      <c r="B131" s="12"/>
      <c r="C131" s="12"/>
      <c r="D131" s="12"/>
      <c r="E131" s="12"/>
      <c r="F131" s="12"/>
      <c r="G131" s="12"/>
      <c r="H131" s="12"/>
      <c r="I131" s="12"/>
      <c r="J131" s="12"/>
      <c r="K131" s="12"/>
      <c r="L131" s="12"/>
      <c r="M131" s="12"/>
      <c r="N131" s="12"/>
    </row>
  </sheetData>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2.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85DE1AA-8A51-4E1D-817E-88E3F1D77B6A}">
  <ds:schemaRefs>
    <ds:schemaRef ds:uri="http://purl.org/dc/term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2014-08-04T07:38:17Z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