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240" windowWidth="24240" windowHeight="13500" tabRatio="704"/>
  </bookViews>
  <sheets>
    <sheet name="ОБЩИЕ-1000" sheetId="19" r:id="rId1"/>
    <sheet name="Важно!" sheetId="22" r:id="rId2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9" l="1"/>
  <c r="K11" i="19"/>
  <c r="M11" i="19"/>
  <c r="J12" i="19"/>
  <c r="K12" i="19"/>
  <c r="M12" i="19"/>
  <c r="J13" i="19"/>
  <c r="K13" i="19"/>
  <c r="M13" i="19"/>
  <c r="H13" i="19" l="1"/>
  <c r="I13" i="19"/>
  <c r="G13" i="19"/>
  <c r="H14" i="19"/>
  <c r="I14" i="19"/>
  <c r="K14" i="19" s="1"/>
  <c r="G14" i="19"/>
  <c r="J18" i="19"/>
  <c r="K18" i="19"/>
  <c r="M18" i="19"/>
  <c r="J19" i="19"/>
  <c r="K19" i="19"/>
  <c r="M19" i="19"/>
  <c r="J15" i="19"/>
  <c r="K15" i="19"/>
  <c r="M15" i="19"/>
  <c r="J10" i="19"/>
  <c r="K10" i="19"/>
  <c r="M10" i="19"/>
  <c r="J16" i="19"/>
  <c r="K16" i="19"/>
  <c r="M16" i="19"/>
  <c r="J17" i="19"/>
  <c r="K17" i="19"/>
  <c r="M17" i="19"/>
  <c r="J9" i="19"/>
  <c r="K9" i="19"/>
  <c r="M9" i="19"/>
  <c r="J8" i="19"/>
  <c r="K8" i="19"/>
  <c r="M8" i="19"/>
  <c r="J14" i="19" l="1"/>
  <c r="M14" i="19"/>
  <c r="J5" i="19" l="1"/>
  <c r="K5" i="19"/>
  <c r="M5" i="19"/>
  <c r="J6" i="19"/>
  <c r="K6" i="19"/>
  <c r="M6" i="19"/>
  <c r="M4" i="19" l="1"/>
  <c r="K4" i="19"/>
  <c r="J4" i="19"/>
  <c r="I22" i="19" l="1"/>
  <c r="I25" i="19" s="1"/>
  <c r="G22" i="19"/>
  <c r="G25" i="19" s="1"/>
  <c r="H22" i="19"/>
  <c r="H25" i="19" s="1"/>
  <c r="M3" i="19"/>
  <c r="M7" i="19"/>
  <c r="J7" i="19"/>
  <c r="K7" i="19"/>
  <c r="J3" i="19"/>
  <c r="K3" i="19" s="1"/>
  <c r="M22" i="19" l="1"/>
  <c r="M23" i="19" s="1"/>
  <c r="G23" i="19"/>
  <c r="G26" i="19"/>
  <c r="G27" i="19" l="1"/>
  <c r="L5" i="19" l="1"/>
  <c r="L8" i="19"/>
  <c r="L16" i="19"/>
  <c r="L9" i="19"/>
  <c r="L17" i="19"/>
  <c r="L10" i="19"/>
  <c r="L18" i="19"/>
  <c r="L11" i="19"/>
  <c r="L19" i="19"/>
  <c r="L4" i="19"/>
  <c r="L13" i="19"/>
  <c r="L6" i="19"/>
  <c r="L14" i="19"/>
  <c r="L7" i="19"/>
  <c r="L15" i="19"/>
  <c r="L12" i="19"/>
  <c r="L3" i="19"/>
  <c r="M24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24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<sst xmlns="http://schemas.openxmlformats.org/spreadsheetml/2006/main" count="66" uniqueCount="60">
  <si>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</si>
  <si>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</si>
  <si>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</si>
  <si>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</si>
  <si>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</si>
  <si>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</si>
  <si>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</si>
  <si>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</si>
  <si>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</si>
  <si>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</si>
  <si>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</si>
  <si>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</si>
  <si>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</si>
  <si>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</si>
  <si>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</si>
  <si>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</si>
  <si>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</si>
  <si>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</si>
  <si>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</si>
  <si>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</si>
  <si>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Фронт</t>
  </si>
  <si>
    <t>Бэк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</si>
  <si>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</si>
  <si>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</si>
  <si>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</si>
  <si>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</si>
  <si>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</si>
  <si>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</si>
  <si>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</si>
  <si>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</si>
  <si>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написание спецификации,
- обновление спецификации после окончания работ.</t>
    </r>
  </si>
  <si>
    <t>Тестирование (на обоих окружениях)</t>
  </si>
  <si>
    <t>ОБЩИЕ-1000 E-mail интерфейс для "Обратной связи"</t>
  </si>
  <si>
    <t>1.1. С заявками начинает работать ДКО ВТБ24
1.2. В ДКО нет досупа к интернету, поэтому АРМ недоступен операторам
1.3. Операторы ДКО могут использовать email для взаимодействия с внешними системами
1.4. Операторы хотят получать заявки и ответы пользователей на специально заведённый Email
1.5. Операторы будут отвечать на такие заявки из Outlook
1.6. Требований к проверке подлинности сообщений нет: все правильно заполненные письма операторов
считаются подлинными и обрабатываются
1.7. Шифрования не требуется</t>
  </si>
  <si>
    <t>2. Предложение</t>
  </si>
  <si>
    <t>1. Общая информация</t>
  </si>
  <si>
    <t>3. Допущения</t>
  </si>
  <si>
    <t>Доработка сервисов для работы с обратной связью</t>
  </si>
  <si>
    <t>Подготовка, верстка письма</t>
  </si>
  <si>
    <t>Простой список сообщений и ссылка на вложения в хронологическом порядке</t>
  </si>
  <si>
    <t>Заведение почтового ящика для нового взаимодействия</t>
  </si>
  <si>
    <t>Разбор входящих писем и добавление ответа оператора</t>
  </si>
  <si>
    <t>Реализация нового взаимодействия</t>
  </si>
  <si>
    <t>Реалзация механизма очистки содержимого письма от форматирования</t>
  </si>
  <si>
    <t>HTML Agility Pack (http://www.codeplex.com/htmlagilitypack)
http://stackoverflow.com/questions/1038431/how-to-clean-html-tags-using-c-sharp</t>
  </si>
  <si>
    <t>Сохранение аттачей на сайт</t>
  </si>
  <si>
    <t>Проектирование и постановка задач, доработка спецификации</t>
  </si>
  <si>
    <t>Если разработка фичи начнется псле выката версии 4.0 (в апреле), то эти работы не потребуются.</t>
  </si>
  <si>
    <t>Мердж функционала с версией 4.0</t>
  </si>
  <si>
    <t>Интеграция</t>
  </si>
  <si>
    <t>Совместное интеграционное тестирование с IT Банка</t>
  </si>
  <si>
    <t>Совместная проверка взаимодействия</t>
  </si>
  <si>
    <t>Аналитика+архитектура</t>
  </si>
  <si>
    <t>Аналитическая, архитектурная поддержка (при возникновении вопросов в ходе разработки - решение их с заказчиком, Террадатой)</t>
  </si>
  <si>
    <t>2.1. На выделенный ящик Банка приходит письмо с полной историей переписки, на которое необходимо
сделать REPLY, заменив тело письма ответом оператора.
2.2. Почтовый ящик для ответа: reply.feedback@admin.bonus.vtb24.ru
2.3. В теме письма должна содержаться подстрока [ID:ИДЕНТИФИКАТОР_ПЕРЕПИСКИ]
RE: Обращение пользователя Василий Пупкин от 21.01.2014 [ID:6da736cb-651c-4fcb-8638-81cd64217473]
2.4. В теле письма сообщение оператора
Формат письма – простой текст
2.5. Все вложения письма оператора прикладываются к ответу в том виде и с теми именами файлов, с
которыми они попали в почтовый ящик
2.6. В ответ система РС отсылает письмо с обновлённой перепиской на выделенный ящик Банка
2.7. Проверка новых сообщений операторов осуществзяется раз в 5 минут
Или раз в минуту, как договоримся с Банком
2.8. Отправка сообщений пользователей и операторов АРМ на email Банка происходит синхронно
Т.е. не по расписанию</t>
  </si>
  <si>
    <t>3.1. Все правильно заполненные письма операторов считаются подлинными и обрабатываются
3.2. Банк самостоятельно контролирует, чтобы почтовый ящик для ответа не попадал в спам лист в ИС Банка
3.3. Банк самостоятельно ведёт учёт отвеченный и неотвеченных обращений
3.4. Банк самостоятельно проводит аудит действий операторов
Для системы Коллекция все операторы представлены системным пользователем
3.5. Всё дополнительное форматирование из тела письма удаляется. Сохраняются только переводы строк и
вложения.
Особенное внимание следует уделить гиперссылкам
3.6. Операторы обязаны самостоятельно контролировать, чтобы в ответное письмо не попадал лишний
контент (например, автоматическое цитирование или корпоративная подпись)
3.7. Операторы обязаны самостоятельно контролировать, чтобы в письмо не попали лишние вложения
(например, картинки из корпоративного шаблона сообщения с логотипами и т.п.)
3.8. Операторы обязаны самостоятельно контролировать, чтобы кол-во символов в сообщении не превышало
1000 (с пробелами и переводами строк)
Наше стандартное ограничение на длину сообщений обратной связи
3.9. Суммарный размер сообщения (с вложениями) не должен превышать 15Мб
3.10. Вложения пользователей представлены в письме ссылками на файлы
Необходим доступ к Интернет для их скачивания
3.11. Инфраструктура Банка может накладывать другие ограничения на максимальный размер и содержание
письма, которые операторы обязаны учитывать самостоятельно
3.12. Вёрстка письма операторам подразумевает простейшее оформление и выполняется РС</t>
  </si>
  <si>
    <t>1. Посылать письмо на email банка при создании обращения
Тема: &lt;тема из ветки&gt;
2. Посылать пиьсмо на email банка при добавлении сообщения пользователя в переписку
Тема: &lt;тема из ветки&gt;
3. Посылать письмо на email банка при добавлении сообщения оператором (через АРМ или email)
Тема: Ответ оператора на &lt;тема из ветки&gt;</t>
  </si>
  <si>
    <t>Письмо с уведомление об ошибках взаимодействия</t>
  </si>
  <si>
    <t>Тема: Ошибка при ответе на обращение &lt;…&gt;
В теле – человекочитаемое описание ошибок</t>
  </si>
  <si>
    <t>Доработка функционала Обратной связи для ДКО ВТБ24
Необходимо доработать процедуру работы операторов с обращениями, предоставив дополнительную
возможность на обработку обращений по e-mail (без интерфейса АРМ):
1. Клиент оставляет обращение на форме Обратной связи на сайте "Коллекция".
2. Сайт отправляет e-mail c обращением на определенный (один) e-mail в ДКО ВТБ24.
3. ДКО готовит ответ и направляет его по почте.
4. Ответ попадает в личные сообщения клиента, либо по схеме для незалогиненного - на выделенную страницу.
Идентификация обращений происходит по ID обращения.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</si>
</sst>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8" fillId="3" borderId="3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6" fillId="0" borderId="1" xfId="0" applyNumberFormat="1" applyFont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12" fillId="4" borderId="1" xfId="23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1" fontId="8" fillId="0" borderId="4" xfId="0" applyNumberFormat="1" applyFont="1" applyFill="1" applyBorder="1" applyAlignment="1">
      <alignment vertical="top" wrapText="1"/>
    </xf>
    <xf numFmtId="1" fontId="8" fillId="0" borderId="5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5"/>
  <sheetViews>
    <sheetView tabSelected="1" workbookViewId="0">
      <pane ySplit="1" topLeftCell="A5" activePane="bottomLeft" state="frozen"/>
      <selection activeCell="C1" sqref="C1"/>
      <selection pane="bottomLeft" activeCell="I12" sqref="I12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6.57031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90" x14ac:dyDescent="0.25">
      <c r="A2" s="34"/>
      <c r="B2" s="35"/>
      <c r="C2" s="9">
        <f>SUM(L3:L19)</f>
        <v>194.24089896783397</v>
      </c>
      <c r="D2" s="10" t="s">
        <v>32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59</v>
      </c>
    </row>
    <row r="3" spans="1:14" s="18" customFormat="1" ht="45.75" x14ac:dyDescent="0.25">
      <c r="A3" s="19"/>
      <c r="B3" s="19"/>
      <c r="C3" s="49"/>
      <c r="D3" s="47"/>
      <c r="E3" s="37" t="s">
        <v>25</v>
      </c>
      <c r="F3" s="16" t="s">
        <v>30</v>
      </c>
      <c r="G3" s="14">
        <v>10</v>
      </c>
      <c r="H3" s="14">
        <v>12</v>
      </c>
      <c r="I3" s="14">
        <v>16</v>
      </c>
      <c r="J3" s="13">
        <f>(G3+4*H3+I3)/6</f>
        <v>12.333333333333334</v>
      </c>
      <c r="K3" s="13">
        <f>J3/$G$24</f>
        <v>18.137254901960784</v>
      </c>
      <c r="L3" s="15">
        <f>J3*$G$27/$G$23</f>
        <v>20.026508935853812</v>
      </c>
      <c r="M3" s="13">
        <f>(I3-G3)/6</f>
        <v>1</v>
      </c>
      <c r="N3" s="1"/>
    </row>
    <row r="4" spans="1:14" s="18" customFormat="1" ht="24" x14ac:dyDescent="0.25">
      <c r="A4" s="19"/>
      <c r="B4" s="19"/>
      <c r="C4" s="43"/>
      <c r="D4" s="20"/>
      <c r="E4" s="46" t="s">
        <v>26</v>
      </c>
      <c r="F4" s="16" t="s">
        <v>46</v>
      </c>
      <c r="G4" s="14">
        <v>8</v>
      </c>
      <c r="H4" s="14">
        <v>12</v>
      </c>
      <c r="I4" s="14">
        <v>24</v>
      </c>
      <c r="J4" s="13">
        <f>(G4+4*H4+I4)/6</f>
        <v>13.333333333333334</v>
      </c>
      <c r="K4" s="13">
        <f t="shared" ref="K4:K10" si="0">I4/$G$24</f>
        <v>35.294117647058819</v>
      </c>
      <c r="L4" s="15">
        <f t="shared" ref="L4:L19" si="1">J4*$G$27/$G$23</f>
        <v>21.650279930652768</v>
      </c>
      <c r="M4" s="13">
        <f>(I4-G4)/6</f>
        <v>2.6666666666666665</v>
      </c>
      <c r="N4" s="52"/>
    </row>
    <row r="5" spans="1:14" s="18" customFormat="1" x14ac:dyDescent="0.25">
      <c r="A5" s="19"/>
      <c r="B5" s="19"/>
      <c r="C5" s="43"/>
      <c r="D5" s="20"/>
      <c r="E5" s="46" t="s">
        <v>20</v>
      </c>
      <c r="F5" s="16" t="s">
        <v>38</v>
      </c>
      <c r="G5" s="14">
        <v>2</v>
      </c>
      <c r="H5" s="14">
        <v>4</v>
      </c>
      <c r="I5" s="14">
        <v>8</v>
      </c>
      <c r="J5" s="13">
        <f t="shared" ref="J5:J6" si="2">(G5+4*H5+I5)/6</f>
        <v>4.333333333333333</v>
      </c>
      <c r="K5" s="13">
        <f t="shared" si="0"/>
        <v>11.76470588235294</v>
      </c>
      <c r="L5" s="15">
        <f t="shared" si="1"/>
        <v>7.0363409774621486</v>
      </c>
      <c r="M5" s="13">
        <f t="shared" ref="M5:M6" si="3">(I5-G5)/6</f>
        <v>1</v>
      </c>
      <c r="N5" s="1" t="s">
        <v>39</v>
      </c>
    </row>
    <row r="6" spans="1:14" s="18" customFormat="1" ht="67.5" x14ac:dyDescent="0.25">
      <c r="A6" s="19"/>
      <c r="B6" s="19"/>
      <c r="C6" s="43"/>
      <c r="D6" s="20"/>
      <c r="E6" s="37" t="s">
        <v>21</v>
      </c>
      <c r="F6" s="16" t="s">
        <v>37</v>
      </c>
      <c r="G6" s="14">
        <v>3</v>
      </c>
      <c r="H6" s="14">
        <v>6</v>
      </c>
      <c r="I6" s="14">
        <v>12</v>
      </c>
      <c r="J6" s="13">
        <f t="shared" si="2"/>
        <v>6.5</v>
      </c>
      <c r="K6" s="13">
        <f t="shared" si="0"/>
        <v>17.647058823529409</v>
      </c>
      <c r="L6" s="15">
        <f t="shared" si="1"/>
        <v>10.554511466193224</v>
      </c>
      <c r="M6" s="13">
        <f t="shared" si="3"/>
        <v>1.5</v>
      </c>
      <c r="N6" s="1" t="s">
        <v>56</v>
      </c>
    </row>
    <row r="7" spans="1:14" s="18" customFormat="1" ht="24" x14ac:dyDescent="0.25">
      <c r="A7" s="19"/>
      <c r="B7" s="19"/>
      <c r="C7" s="43"/>
      <c r="D7" s="20"/>
      <c r="E7" s="37" t="s">
        <v>21</v>
      </c>
      <c r="F7" s="16" t="s">
        <v>40</v>
      </c>
      <c r="G7" s="14">
        <v>1</v>
      </c>
      <c r="H7" s="14">
        <v>2</v>
      </c>
      <c r="I7" s="14">
        <v>3</v>
      </c>
      <c r="J7" s="13">
        <f t="shared" ref="J7:J9" si="4">(G7+4*H7+I7)/6</f>
        <v>2</v>
      </c>
      <c r="K7" s="13">
        <f t="shared" si="0"/>
        <v>4.4117647058823524</v>
      </c>
      <c r="L7" s="15">
        <f t="shared" si="1"/>
        <v>3.2475419895979152</v>
      </c>
      <c r="M7" s="13">
        <f t="shared" ref="M7:M9" si="5">(I7-G7)/6</f>
        <v>0.33333333333333331</v>
      </c>
      <c r="N7" s="1"/>
    </row>
    <row r="8" spans="1:14" s="18" customFormat="1" x14ac:dyDescent="0.25">
      <c r="A8" s="19"/>
      <c r="B8" s="19"/>
      <c r="C8" s="43"/>
      <c r="D8" s="20"/>
      <c r="E8" s="46" t="s">
        <v>21</v>
      </c>
      <c r="F8" s="16" t="s">
        <v>42</v>
      </c>
      <c r="G8" s="14">
        <v>6</v>
      </c>
      <c r="H8" s="14">
        <v>12</v>
      </c>
      <c r="I8" s="14">
        <v>20</v>
      </c>
      <c r="J8" s="13">
        <f t="shared" si="4"/>
        <v>12.333333333333334</v>
      </c>
      <c r="K8" s="13">
        <f t="shared" si="0"/>
        <v>29.411764705882351</v>
      </c>
      <c r="L8" s="15">
        <f t="shared" si="1"/>
        <v>20.026508935853812</v>
      </c>
      <c r="M8" s="13">
        <f t="shared" si="5"/>
        <v>2.3333333333333335</v>
      </c>
      <c r="N8" s="1" t="s">
        <v>41</v>
      </c>
    </row>
    <row r="9" spans="1:14" s="18" customFormat="1" ht="24" x14ac:dyDescent="0.25">
      <c r="A9" s="19"/>
      <c r="B9" s="19"/>
      <c r="C9" s="43"/>
      <c r="D9" s="20"/>
      <c r="E9" s="46" t="s">
        <v>21</v>
      </c>
      <c r="F9" s="16" t="s">
        <v>43</v>
      </c>
      <c r="G9" s="14">
        <v>2</v>
      </c>
      <c r="H9" s="14">
        <v>4</v>
      </c>
      <c r="I9" s="14">
        <v>8</v>
      </c>
      <c r="J9" s="13">
        <f t="shared" si="4"/>
        <v>4.333333333333333</v>
      </c>
      <c r="K9" s="13">
        <f t="shared" si="0"/>
        <v>11.76470588235294</v>
      </c>
      <c r="L9" s="15">
        <f t="shared" si="1"/>
        <v>7.0363409774621486</v>
      </c>
      <c r="M9" s="13">
        <f t="shared" si="5"/>
        <v>1</v>
      </c>
      <c r="N9" s="1" t="s">
        <v>44</v>
      </c>
    </row>
    <row r="10" spans="1:14" s="18" customFormat="1" x14ac:dyDescent="0.25">
      <c r="A10" s="19"/>
      <c r="B10" s="19"/>
      <c r="C10" s="43"/>
      <c r="D10" s="20"/>
      <c r="E10" s="46" t="s">
        <v>21</v>
      </c>
      <c r="F10" s="16" t="s">
        <v>45</v>
      </c>
      <c r="G10" s="14">
        <v>2</v>
      </c>
      <c r="H10" s="14">
        <v>4</v>
      </c>
      <c r="I10" s="14">
        <v>8</v>
      </c>
      <c r="J10" s="13">
        <f t="shared" ref="J10:J17" si="6">(G10+4*H10+I10)/6</f>
        <v>4.333333333333333</v>
      </c>
      <c r="K10" s="13">
        <f t="shared" si="0"/>
        <v>11.76470588235294</v>
      </c>
      <c r="L10" s="15">
        <f t="shared" si="1"/>
        <v>7.0363409774621486</v>
      </c>
      <c r="M10" s="13">
        <f t="shared" ref="M10:M17" si="7">(I10-G10)/6</f>
        <v>1</v>
      </c>
      <c r="N10" s="1"/>
    </row>
    <row r="11" spans="1:14" s="18" customFormat="1" ht="22.5" x14ac:dyDescent="0.25">
      <c r="A11" s="19"/>
      <c r="B11" s="19"/>
      <c r="C11" s="43"/>
      <c r="D11" s="20"/>
      <c r="E11" s="46" t="s">
        <v>21</v>
      </c>
      <c r="F11" s="16" t="s">
        <v>57</v>
      </c>
      <c r="G11" s="14">
        <v>2</v>
      </c>
      <c r="H11" s="14">
        <v>4</v>
      </c>
      <c r="I11" s="14">
        <v>8</v>
      </c>
      <c r="J11" s="13">
        <f t="shared" ref="J11:J13" si="8">(G11+4*H11+I11)/6</f>
        <v>4.333333333333333</v>
      </c>
      <c r="K11" s="13">
        <f t="shared" ref="K11:K13" si="9">I11/$G$24</f>
        <v>11.76470588235294</v>
      </c>
      <c r="L11" s="15">
        <f t="shared" si="1"/>
        <v>7.0363409774621486</v>
      </c>
      <c r="M11" s="13">
        <f t="shared" ref="M11:M13" si="10">(I11-G11)/6</f>
        <v>1</v>
      </c>
      <c r="N11" s="1" t="s">
        <v>58</v>
      </c>
    </row>
    <row r="12" spans="1:14" s="18" customFormat="1" x14ac:dyDescent="0.25">
      <c r="A12" s="19"/>
      <c r="B12" s="19"/>
      <c r="C12" s="43"/>
      <c r="D12" s="20"/>
      <c r="E12" s="46" t="s">
        <v>49</v>
      </c>
      <c r="F12" s="16" t="s">
        <v>50</v>
      </c>
      <c r="G12" s="14">
        <v>4</v>
      </c>
      <c r="H12" s="14">
        <v>8</v>
      </c>
      <c r="I12" s="14">
        <v>12</v>
      </c>
      <c r="J12" s="13">
        <f t="shared" si="8"/>
        <v>8</v>
      </c>
      <c r="K12" s="13">
        <f t="shared" si="9"/>
        <v>17.647058823529409</v>
      </c>
      <c r="L12" s="15">
        <f t="shared" si="1"/>
        <v>12.990167958391661</v>
      </c>
      <c r="M12" s="13">
        <f t="shared" si="10"/>
        <v>1.3333333333333333</v>
      </c>
      <c r="N12" s="1" t="s">
        <v>51</v>
      </c>
    </row>
    <row r="13" spans="1:14" s="18" customFormat="1" x14ac:dyDescent="0.25">
      <c r="A13" s="19"/>
      <c r="B13" s="19"/>
      <c r="C13" s="43"/>
      <c r="D13" s="20"/>
      <c r="E13" s="46" t="s">
        <v>23</v>
      </c>
      <c r="F13" s="51" t="s">
        <v>31</v>
      </c>
      <c r="G13" s="14">
        <f>SUM(G5:G10)*0.28</f>
        <v>4.4800000000000004</v>
      </c>
      <c r="H13" s="14">
        <f t="shared" ref="H13:I13" si="11">SUM(H5:H10)*0.28</f>
        <v>8.9600000000000009</v>
      </c>
      <c r="I13" s="14">
        <f t="shared" si="11"/>
        <v>16.520000000000003</v>
      </c>
      <c r="J13" s="13">
        <f t="shared" si="8"/>
        <v>9.4733333333333345</v>
      </c>
      <c r="K13" s="13">
        <f t="shared" si="9"/>
        <v>24.294117647058826</v>
      </c>
      <c r="L13" s="15">
        <f t="shared" si="1"/>
        <v>15.382523890728793</v>
      </c>
      <c r="M13" s="13">
        <f t="shared" si="10"/>
        <v>2.0066666666666673</v>
      </c>
      <c r="N13" s="1"/>
    </row>
    <row r="14" spans="1:14" s="18" customFormat="1" x14ac:dyDescent="0.25">
      <c r="A14" s="19"/>
      <c r="B14" s="19"/>
      <c r="C14" s="43"/>
      <c r="D14" s="20"/>
      <c r="E14" s="46" t="s">
        <v>14</v>
      </c>
      <c r="F14" s="51" t="s">
        <v>14</v>
      </c>
      <c r="G14" s="14">
        <f>SUM(G5:G10)*0.3</f>
        <v>4.8</v>
      </c>
      <c r="H14" s="14">
        <f t="shared" ref="H14:I14" si="12">SUM(H5:H10)*0.3</f>
        <v>9.6</v>
      </c>
      <c r="I14" s="14">
        <f t="shared" si="12"/>
        <v>17.7</v>
      </c>
      <c r="J14" s="13">
        <f t="shared" ref="J14:J15" si="13">(G14+4*H14+I14)/6</f>
        <v>10.149999999999999</v>
      </c>
      <c r="K14" s="13">
        <f>I14/$G$24</f>
        <v>26.02941176470588</v>
      </c>
      <c r="L14" s="15">
        <f t="shared" si="1"/>
        <v>16.481275597209418</v>
      </c>
      <c r="M14" s="13">
        <f t="shared" ref="M14:M15" si="14">(I14-G14)/6</f>
        <v>2.15</v>
      </c>
      <c r="N14" s="1"/>
    </row>
    <row r="15" spans="1:14" s="18" customFormat="1" ht="36" x14ac:dyDescent="0.25">
      <c r="A15" s="19"/>
      <c r="B15" s="19"/>
      <c r="C15" s="43"/>
      <c r="D15" s="20"/>
      <c r="E15" s="46" t="s">
        <v>52</v>
      </c>
      <c r="F15" s="51" t="s">
        <v>53</v>
      </c>
      <c r="G15" s="14">
        <v>1</v>
      </c>
      <c r="H15" s="14">
        <v>3</v>
      </c>
      <c r="I15" s="14">
        <v>6</v>
      </c>
      <c r="J15" s="13">
        <f t="shared" si="13"/>
        <v>3.1666666666666665</v>
      </c>
      <c r="K15" s="13">
        <f>I15/$G$24</f>
        <v>8.8235294117647047</v>
      </c>
      <c r="L15" s="15">
        <f t="shared" si="1"/>
        <v>5.1419414835300321</v>
      </c>
      <c r="M15" s="13">
        <f t="shared" si="14"/>
        <v>0.83333333333333337</v>
      </c>
      <c r="N15" s="1"/>
    </row>
    <row r="16" spans="1:14" s="18" customFormat="1" ht="24" x14ac:dyDescent="0.25">
      <c r="A16" s="19"/>
      <c r="B16" s="19"/>
      <c r="C16" s="43"/>
      <c r="D16" s="20"/>
      <c r="E16" s="46" t="s">
        <v>24</v>
      </c>
      <c r="F16" s="16" t="s">
        <v>27</v>
      </c>
      <c r="G16" s="14">
        <v>8</v>
      </c>
      <c r="H16" s="14">
        <v>16</v>
      </c>
      <c r="I16" s="14">
        <v>24</v>
      </c>
      <c r="J16" s="13">
        <f t="shared" si="6"/>
        <v>16</v>
      </c>
      <c r="K16" s="13">
        <f>I16/$G$24</f>
        <v>35.294117647058819</v>
      </c>
      <c r="L16" s="15">
        <f t="shared" si="1"/>
        <v>25.980335916783321</v>
      </c>
      <c r="M16" s="13">
        <f t="shared" si="7"/>
        <v>2.6666666666666665</v>
      </c>
      <c r="N16" s="1"/>
    </row>
    <row r="17" spans="1:14" s="18" customFormat="1" x14ac:dyDescent="0.25">
      <c r="A17" s="19"/>
      <c r="B17" s="19"/>
      <c r="C17" s="43"/>
      <c r="D17" s="20"/>
      <c r="E17" s="46"/>
      <c r="F17" s="16" t="s">
        <v>29</v>
      </c>
      <c r="G17" s="14">
        <v>2</v>
      </c>
      <c r="H17" s="14">
        <v>4</v>
      </c>
      <c r="I17" s="14">
        <v>6</v>
      </c>
      <c r="J17" s="13">
        <f t="shared" si="6"/>
        <v>4</v>
      </c>
      <c r="K17" s="13">
        <f>I17/$G$24</f>
        <v>8.8235294117647047</v>
      </c>
      <c r="L17" s="15">
        <f t="shared" si="1"/>
        <v>6.4950839791958304</v>
      </c>
      <c r="M17" s="13">
        <f t="shared" si="7"/>
        <v>0.66666666666666663</v>
      </c>
      <c r="N17" s="1"/>
    </row>
    <row r="18" spans="1:14" s="18" customFormat="1" x14ac:dyDescent="0.25">
      <c r="A18" s="19"/>
      <c r="B18" s="19"/>
      <c r="C18" s="43"/>
      <c r="D18" s="20"/>
      <c r="E18" s="46"/>
      <c r="F18" s="16" t="s">
        <v>48</v>
      </c>
      <c r="G18" s="14">
        <v>2</v>
      </c>
      <c r="H18" s="14">
        <v>3</v>
      </c>
      <c r="I18" s="14">
        <v>4</v>
      </c>
      <c r="J18" s="13">
        <f t="shared" ref="J18:J19" si="15">(G18+4*H18+I18)/6</f>
        <v>3</v>
      </c>
      <c r="K18" s="13">
        <f t="shared" ref="K18:K19" si="16">I18/$G$24</f>
        <v>5.8823529411764701</v>
      </c>
      <c r="L18" s="15">
        <f t="shared" si="1"/>
        <v>4.8713129843968721</v>
      </c>
      <c r="M18" s="13">
        <f t="shared" ref="M18:M19" si="17">(I18-G18)/6</f>
        <v>0.33333333333333331</v>
      </c>
      <c r="N18" s="1" t="s">
        <v>47</v>
      </c>
    </row>
    <row r="19" spans="1:14" s="18" customFormat="1" x14ac:dyDescent="0.25">
      <c r="A19" s="19"/>
      <c r="B19" s="19"/>
      <c r="C19" s="50"/>
      <c r="D19" s="48"/>
      <c r="E19" s="46"/>
      <c r="F19" s="51" t="s">
        <v>28</v>
      </c>
      <c r="G19" s="14">
        <v>1</v>
      </c>
      <c r="H19" s="14">
        <v>2</v>
      </c>
      <c r="I19" s="14">
        <v>3</v>
      </c>
      <c r="J19" s="13">
        <f t="shared" si="15"/>
        <v>2</v>
      </c>
      <c r="K19" s="13">
        <f t="shared" si="16"/>
        <v>4.4117647058823524</v>
      </c>
      <c r="L19" s="15">
        <f t="shared" si="1"/>
        <v>3.2475419895979152</v>
      </c>
      <c r="M19" s="13">
        <f t="shared" si="17"/>
        <v>0.33333333333333331</v>
      </c>
      <c r="N19" s="1"/>
    </row>
    <row r="22" spans="1:14" x14ac:dyDescent="0.25">
      <c r="F22" s="26" t="s">
        <v>6</v>
      </c>
      <c r="G22" s="27">
        <f>SUM(G2:G19)</f>
        <v>63.28</v>
      </c>
      <c r="H22" s="27">
        <f>SUM(H2:H19)</f>
        <v>114.56</v>
      </c>
      <c r="I22" s="27">
        <f>SUM(I2:I19)</f>
        <v>196.22</v>
      </c>
      <c r="M22" s="32">
        <f>SQRT(SUMSQ(M2:M19))</f>
        <v>6.2302389823968864</v>
      </c>
    </row>
    <row r="23" spans="1:14" x14ac:dyDescent="0.25">
      <c r="F23" s="26" t="s">
        <v>13</v>
      </c>
      <c r="G23" s="27">
        <f>(G22+4*H22+I22)/6</f>
        <v>119.62333333333333</v>
      </c>
      <c r="H23" s="28"/>
      <c r="I23" s="27"/>
      <c r="M23" s="32">
        <f>2*M22/G24</f>
        <v>18.32423230116731</v>
      </c>
    </row>
    <row r="24" spans="1:14" x14ac:dyDescent="0.25">
      <c r="F24" s="26" t="s">
        <v>5</v>
      </c>
      <c r="G24" s="29">
        <v>0.68</v>
      </c>
      <c r="H24" s="28"/>
      <c r="I24" s="27"/>
      <c r="M24" s="33">
        <f>M23/G27</f>
        <v>9.4337662142934056E-2</v>
      </c>
    </row>
    <row r="25" spans="1:14" x14ac:dyDescent="0.25">
      <c r="A25" s="12"/>
      <c r="B25" s="12"/>
      <c r="C25" s="45"/>
      <c r="D25" s="12"/>
      <c r="E25" s="38"/>
      <c r="F25" s="26" t="s">
        <v>3</v>
      </c>
      <c r="G25" s="27">
        <f>G22/G24</f>
        <v>93.058823529411754</v>
      </c>
      <c r="H25" s="28">
        <f>H22/G24</f>
        <v>168.47058823529412</v>
      </c>
      <c r="I25" s="27">
        <f>I22/G24</f>
        <v>288.55882352941177</v>
      </c>
      <c r="M25" s="32"/>
    </row>
    <row r="26" spans="1:14" x14ac:dyDescent="0.25">
      <c r="A26" s="12"/>
      <c r="B26" s="12"/>
      <c r="C26" s="45"/>
      <c r="D26" s="12"/>
      <c r="E26" s="38"/>
      <c r="F26" s="30" t="s">
        <v>12</v>
      </c>
      <c r="G26" s="27">
        <f>(G25+4*H25+I25)/6</f>
        <v>175.91666666666666</v>
      </c>
      <c r="H26" s="28"/>
      <c r="I26" s="27"/>
      <c r="M26" s="32"/>
    </row>
    <row r="27" spans="1:14" x14ac:dyDescent="0.25">
      <c r="A27" s="12"/>
      <c r="B27" s="12"/>
      <c r="C27" s="45"/>
      <c r="D27" s="12"/>
      <c r="E27" s="38"/>
      <c r="F27" s="31" t="s">
        <v>11</v>
      </c>
      <c r="G27" s="27">
        <f>G26+M22*2/G24</f>
        <v>194.24089896783397</v>
      </c>
      <c r="H27" s="28"/>
      <c r="I27" s="27"/>
      <c r="M27" s="3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5" sqref="A5"/>
    </sheetView>
  </sheetViews>
  <sheetFormatPr defaultRowHeight="12.75" x14ac:dyDescent="0.25"/>
  <cols>
    <col min="1" max="1" width="97.7109375" style="54" bestFit="1" customWidth="1"/>
    <col min="2" max="16384" width="9.140625" style="54"/>
  </cols>
  <sheetData>
    <row r="1" spans="1:1" x14ac:dyDescent="0.25">
      <c r="A1" s="53" t="s">
        <v>35</v>
      </c>
    </row>
    <row r="2" spans="1:1" ht="102" x14ac:dyDescent="0.25">
      <c r="A2" s="55" t="s">
        <v>33</v>
      </c>
    </row>
    <row r="4" spans="1:1" x14ac:dyDescent="0.25">
      <c r="A4" s="53" t="s">
        <v>34</v>
      </c>
    </row>
    <row r="5" spans="1:1" ht="178.5" x14ac:dyDescent="0.25">
      <c r="A5" s="55" t="s">
        <v>54</v>
      </c>
    </row>
    <row r="7" spans="1:1" x14ac:dyDescent="0.25">
      <c r="A7" s="53" t="s">
        <v>36</v>
      </c>
    </row>
    <row r="8" spans="1:1" ht="306" x14ac:dyDescent="0.25">
      <c r="A8" s="55" t="s">
        <v>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ОБЩИЕ-1000</vt:lpstr>
      <vt:lpstr>Важно!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