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75" yWindow="360" windowWidth="24240" windowHeight="13380" tabRatio="704"/>
  </bookViews>
  <sheets>
    <sheet name="ОБЩИЕ-1060" sheetId="19" r:id="rId1"/>
    <sheet name="Важно!" sheetId="22" r:id="rId2"/>
  </sheets>
  <definedNames>
    <definedName name="apf">#REF!</definedName>
    <definedName name="oth">#REF!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9" i="19" l="1"/>
  <c r="I9" i="19"/>
  <c r="G9" i="19"/>
  <c r="H8" i="19"/>
  <c r="I8" i="19"/>
  <c r="G8" i="19"/>
  <c r="J6" i="19" l="1"/>
  <c r="K6" i="19"/>
  <c r="M6" i="19"/>
  <c r="J7" i="19" l="1"/>
  <c r="K9" i="19"/>
  <c r="J13" i="19"/>
  <c r="K13" i="19"/>
  <c r="M13" i="19"/>
  <c r="J14" i="19"/>
  <c r="K14" i="19"/>
  <c r="M14" i="19"/>
  <c r="J10" i="19"/>
  <c r="K10" i="19"/>
  <c r="M10" i="19"/>
  <c r="J11" i="19"/>
  <c r="K11" i="19"/>
  <c r="M11" i="19"/>
  <c r="J12" i="19"/>
  <c r="K12" i="19"/>
  <c r="M12" i="19"/>
  <c r="K7" i="19" l="1"/>
  <c r="M7" i="19"/>
  <c r="J8" i="19"/>
  <c r="K8" i="19"/>
  <c r="M8" i="19"/>
  <c r="J9" i="19"/>
  <c r="M9" i="19"/>
  <c r="J5" i="19" l="1"/>
  <c r="K5" i="19"/>
  <c r="M5" i="19"/>
  <c r="M4" i="19" l="1"/>
  <c r="K4" i="19"/>
  <c r="J4" i="19"/>
  <c r="I17" i="19" l="1"/>
  <c r="I20" i="19" s="1"/>
  <c r="G17" i="19"/>
  <c r="G20" i="19" s="1"/>
  <c r="H17" i="19"/>
  <c r="H20" i="19" s="1"/>
  <c r="M3" i="19"/>
  <c r="J3" i="19"/>
  <c r="K3" i="19" s="1"/>
  <c r="M17" i="19" l="1"/>
  <c r="M18" i="19" s="1"/>
  <c r="G18" i="19"/>
  <c r="G21" i="19"/>
  <c r="G22" i="19" l="1"/>
  <c r="L6" i="19" s="1"/>
  <c r="L5" i="19" l="1"/>
  <c r="L9" i="19"/>
  <c r="L10" i="19"/>
  <c r="L11" i="19"/>
  <c r="L13" i="19"/>
  <c r="L7" i="19"/>
  <c r="L14" i="19"/>
  <c r="L4" i="19"/>
  <c r="L8" i="19"/>
  <c r="L12" i="19"/>
  <c r="L3" i="19"/>
  <c r="M19" i="19"/>
  <c r="C2" i="19" l="1"/>
</calcChain>
</file>

<file path=xl/comments1.xml><?xml version="1.0" encoding="utf-8"?>
<comments xmlns="http://schemas.openxmlformats.org/spreadsheetml/2006/main">
  <authors>
    <author>Автор</author>
  </authors>
  <commentList>
    <comment ref="F19" authorId="0">
      <text>
        <r>
          <rPr>
            <b/>
            <sz val="11"/>
            <color theme="1"/>
            <rFont val="Calibri"/>
            <family val="2"/>
            <scheme val="minor"/>
          </rPr>
          <t>Автор:</t>
        </r>
        <r>
          <rPr>
            <sz val="11"/>
            <color theme="1"/>
            <rFont val="Calibri"/>
            <family val="2"/>
            <scheme val="minor"/>
          </rPr>
          <t xml:space="preserve">
Фокусфакторы:
0,7 - команда знакома с проектом и хорошо знакома с технологиями, не очень загружена поддержкой
0,65 - команда не очень знакома с проектом, но хорошо знакома с технологиями, поддержки не много
0,6 - либо много поддержки у команды, либо мало опыта в технологиях и/или типе проекта
0,5 - всё плохо. Неопределённость в требованиях очень высока, состав команды не утверждён, нет опытных разработчиков.</t>
        </r>
      </text>
    </comment>
  </commentList>
</comments>
</file>

<file path=xl/sharedStrings.xml><?xml version="1.0" encoding="utf-8"?>
<sst xmlns="http://schemas.openxmlformats.org/spreadsheetml/2006/main" count="53" uniqueCount="51">
  <si>
    <t>Пессемистическая</t>
  </si>
  <si>
    <t>Оптмистическая</t>
  </si>
  <si>
    <t>Наиболее вероятная</t>
  </si>
  <si>
    <t>С поправкой на фокус фактор</t>
  </si>
  <si>
    <t>Комментарии, принятые допущения и ограничения</t>
  </si>
  <si>
    <t>Принятый фокус фактор</t>
  </si>
  <si>
    <t>Сумма идеальных трудозатрат</t>
  </si>
  <si>
    <t>Ожидаемое время</t>
  </si>
  <si>
    <t>С фокус фактором</t>
  </si>
  <si>
    <t>Оценка трудозатрат для КП</t>
  </si>
  <si>
    <t>σ</t>
  </si>
  <si>
    <t>Финальная оценка для компреда</t>
  </si>
  <si>
    <t>PERT с фокус фактором</t>
  </si>
  <si>
    <t>PERT идеальных трудозатрат</t>
  </si>
  <si>
    <t>Стабилизация</t>
  </si>
  <si>
    <t>Фича</t>
  </si>
  <si>
    <t>Итого,ч.</t>
  </si>
  <si>
    <t>Задача
Jira</t>
  </si>
  <si>
    <t>Статус
вып-я</t>
  </si>
  <si>
    <t>Задача</t>
  </si>
  <si>
    <t>Бэк</t>
  </si>
  <si>
    <t>Компонент
(тип работ)</t>
  </si>
  <si>
    <t>Тестирвание</t>
  </si>
  <si>
    <t>Менеджмент</t>
  </si>
  <si>
    <t>Аналитика</t>
  </si>
  <si>
    <t>Архитектура</t>
  </si>
  <si>
    <t>Управление проектом (менеджмент + тех. руководство проектом)</t>
  </si>
  <si>
    <t>Деплой (на обоих окружениях)</t>
  </si>
  <si>
    <t>Приемка</t>
  </si>
  <si>
    <r>
      <t xml:space="preserve">Аналитика 
</t>
    </r>
    <r>
      <rPr>
        <sz val="8"/>
        <color theme="1"/>
        <rFont val="Arial"/>
        <family val="2"/>
        <charset val="204"/>
      </rPr>
      <t>- предварительное согласование требований,
- написание спецификации,
- обновление спецификации после окончания работ.</t>
    </r>
  </si>
  <si>
    <t>Тестирование (на обоих окружениях)</t>
  </si>
  <si>
    <t>2. Предложение</t>
  </si>
  <si>
    <t>1. Общая информация</t>
  </si>
  <si>
    <t>3. Допущения</t>
  </si>
  <si>
    <t>Если разработка фичи начнется псле выката версии 4.0 (в апреле), то эти работы не потребуются.</t>
  </si>
  <si>
    <t>Мердж функционала с версией 4.0</t>
  </si>
  <si>
    <t>Интеграция</t>
  </si>
  <si>
    <t>Совместное интеграционное тестирование с IT Банка</t>
  </si>
  <si>
    <t>Аналитика+архитектура</t>
  </si>
  <si>
    <t>Аналитическая, архитектурная поддержка (при возникновении вопросов в ходе разработки - решение их с заказчиком, Террадатой)</t>
  </si>
  <si>
    <t>Разработка взаимодействия с ИС Банка «Сброс пароля клиента Банком»</t>
  </si>
  <si>
    <t>Разбор письма, сброс пароля и ответный файл со статусом операции</t>
  </si>
  <si>
    <t>Сервис подсистемы безопасности для сброса пароля. Выставить сервис коннектору к банку для сброса пароля пользователя</t>
  </si>
  <si>
    <t>Проектирование, постановка задач, доработка спецификации на интеграцию с ИС Банка, согласование</t>
  </si>
  <si>
    <t>Из них уже потрачен 1 час</t>
  </si>
  <si>
    <t>ОБЩИЕ-1060 E-mail интерфейс для сброса пароля</t>
  </si>
  <si>
    <t>1.1. С клиентами начинает работать ДКО ВТБ24
1.2. В ДКО нет досупа к интернету, поэтому АРМ недоступен операторам
1.3. Операторы ДКО будут инициировать сброс пароля через ИС Банка
1.4. ИС Банка будет инициировать взаимодействие с коннектором к банку по email</t>
  </si>
  <si>
    <t>2.1. Создать новое взаимодействие «Сброс пароля клиента Банком»
2.2. Стандартный протокол шифрованного файлообмена
2.3. Реестр с ClientId
2.4. Выполняется раз в 5 минут (или раз в минуту, как договоримся с Банком)</t>
  </si>
  <si>
    <r>
      <rPr>
        <sz val="8"/>
        <color theme="0" tint="-0.499984740745262"/>
        <rFont val="Arial"/>
        <family val="2"/>
        <charset val="204"/>
      </rPr>
      <t>Из них уже потрачено 3 часа</t>
    </r>
    <r>
      <rPr>
        <sz val="8"/>
        <rFont val="Arial"/>
        <family val="2"/>
        <charset val="204"/>
      </rPr>
      <t xml:space="preserve">
Формат нового взаимодействия будет описан и согласован в Описание электронного обмена информацией с ВТБ24-Лояльность.doc.</t>
    </r>
  </si>
  <si>
    <t>1. Получение и разбор файла.
2. Вызов сервиса подсистемы безопасности для сброса пароля.
3. Анализ результатов обработки и отправка ответного файла в ИС Банка со статусами обработки записей.
4. Настройка расписания</t>
  </si>
  <si>
    <t>3.1. Банк самостоятельно проводит аудит действий операторов. 
Для системы Коллекция все операторы представлены системным пользователем.
3.2. Предполагается, что оптимизация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</si>
</sst>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9"/>
      <color rgb="FF0070C0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1"/>
      <name val="Arial"/>
      <family val="2"/>
      <charset val="204"/>
    </font>
    <font>
      <u/>
      <sz val="9"/>
      <color theme="10"/>
      <name val="Arial"/>
      <family val="2"/>
      <charset val="204"/>
    </font>
    <font>
      <b/>
      <sz val="8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sz val="8"/>
      <color theme="0" tint="-0.499984740745262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8" fillId="0" borderId="1" xfId="0" applyFont="1" applyBorder="1" applyAlignment="1">
      <alignment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top" wrapText="1"/>
    </xf>
    <xf numFmtId="1" fontId="9" fillId="3" borderId="3" xfId="0" applyNumberFormat="1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vertical="top" wrapText="1"/>
    </xf>
    <xf numFmtId="1" fontId="7" fillId="3" borderId="1" xfId="0" applyNumberFormat="1" applyFont="1" applyFill="1" applyBorder="1" applyAlignment="1">
      <alignment horizontal="center" vertical="top" wrapText="1"/>
    </xf>
    <xf numFmtId="0" fontId="12" fillId="0" borderId="0" xfId="0" applyFont="1" applyAlignment="1">
      <alignment vertical="top" wrapText="1"/>
    </xf>
    <xf numFmtId="1" fontId="7" fillId="0" borderId="1" xfId="0" applyNumberFormat="1" applyFont="1" applyBorder="1" applyAlignment="1">
      <alignment horizontal="center" vertical="top" wrapText="1"/>
    </xf>
    <xf numFmtId="1" fontId="7" fillId="0" borderId="1" xfId="0" applyNumberFormat="1" applyFont="1" applyFill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2" fillId="3" borderId="1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0" fontId="10" fillId="0" borderId="2" xfId="0" applyFont="1" applyFill="1" applyBorder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vertical="top" wrapText="1"/>
    </xf>
    <xf numFmtId="0" fontId="12" fillId="0" borderId="0" xfId="0" applyFont="1" applyAlignment="1">
      <alignment vertical="center" wrapText="1"/>
    </xf>
    <xf numFmtId="1" fontId="7" fillId="0" borderId="0" xfId="0" applyNumberFormat="1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7" fillId="0" borderId="0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right" vertical="center" wrapText="1"/>
    </xf>
    <xf numFmtId="2" fontId="7" fillId="0" borderId="0" xfId="0" applyNumberFormat="1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13" fillId="4" borderId="1" xfId="231" applyFont="1" applyFill="1" applyBorder="1" applyAlignment="1">
      <alignment horizontal="center" vertical="top" wrapText="1"/>
    </xf>
    <xf numFmtId="1" fontId="9" fillId="4" borderId="1" xfId="0" applyNumberFormat="1" applyFont="1" applyFill="1" applyBorder="1" applyAlignment="1">
      <alignment horizontal="center" vertical="top" wrapText="1"/>
    </xf>
    <xf numFmtId="0" fontId="12" fillId="3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4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top" wrapText="1"/>
    </xf>
    <xf numFmtId="0" fontId="8" fillId="0" borderId="0" xfId="0" applyFont="1" applyAlignment="1">
      <alignment vertical="top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vertical="top" wrapText="1"/>
    </xf>
    <xf numFmtId="1" fontId="9" fillId="0" borderId="0" xfId="0" applyNumberFormat="1" applyFont="1" applyAlignment="1">
      <alignment horizontal="center" vertical="top" wrapText="1"/>
    </xf>
    <xf numFmtId="1" fontId="12" fillId="0" borderId="0" xfId="0" applyNumberFormat="1" applyFont="1" applyAlignment="1">
      <alignment vertical="top" wrapText="1"/>
    </xf>
    <xf numFmtId="0" fontId="12" fillId="0" borderId="1" xfId="0" applyFont="1" applyBorder="1" applyAlignment="1">
      <alignment horizontal="center" vertical="top" wrapText="1"/>
    </xf>
    <xf numFmtId="0" fontId="10" fillId="0" borderId="4" xfId="0" applyFont="1" applyFill="1" applyBorder="1" applyAlignment="1">
      <alignment vertical="top" wrapText="1"/>
    </xf>
    <xf numFmtId="0" fontId="10" fillId="0" borderId="5" xfId="0" applyFont="1" applyFill="1" applyBorder="1" applyAlignment="1">
      <alignment vertical="top" wrapText="1"/>
    </xf>
    <xf numFmtId="1" fontId="9" fillId="0" borderId="4" xfId="0" applyNumberFormat="1" applyFont="1" applyFill="1" applyBorder="1" applyAlignment="1">
      <alignment vertical="top" wrapText="1"/>
    </xf>
    <xf numFmtId="1" fontId="9" fillId="0" borderId="5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Fill="1" applyBorder="1" applyAlignment="1">
      <alignment vertical="top" wrapText="1"/>
    </xf>
    <xf numFmtId="0" fontId="16" fillId="5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2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</cellXfs>
  <cellStyles count="23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3" builtinId="9" hidden="1"/>
    <cellStyle name="Открывавшаяся гиперссылка" xfId="234" builtinId="9" hidden="1"/>
  </cellStyles>
  <dxfs count="0"/>
  <tableStyles count="0" defaultTableStyle="TableStyleMedium9" defaultPivotStyle="PivotStyleLight16"/>
  <colors>
    <mruColors>
      <color rgb="FFFFFF99"/>
      <color rgb="FFFF7C80"/>
      <color rgb="FFFF50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0"/>
  <sheetViews>
    <sheetView tabSelected="1" workbookViewId="0">
      <pane ySplit="1" topLeftCell="A2" activePane="bottomLeft" state="frozen"/>
      <selection activeCell="C1" sqref="C1"/>
      <selection pane="bottomLeft" activeCell="N5" sqref="N5"/>
    </sheetView>
  </sheetViews>
  <sheetFormatPr defaultColWidth="8.85546875" defaultRowHeight="12" x14ac:dyDescent="0.25"/>
  <cols>
    <col min="1" max="1" width="12.28515625" style="21" hidden="1" customWidth="1"/>
    <col min="2" max="2" width="7.140625" style="21" hidden="1" customWidth="1"/>
    <col min="3" max="3" width="7.42578125" style="44" bestFit="1" customWidth="1"/>
    <col min="4" max="4" width="23.85546875" style="22" bestFit="1" customWidth="1"/>
    <col min="5" max="5" width="12.85546875" style="7" bestFit="1" customWidth="1"/>
    <col min="6" max="6" width="46.5703125" style="23" customWidth="1"/>
    <col min="7" max="7" width="7.85546875" style="24" customWidth="1"/>
    <col min="8" max="8" width="10" style="24" customWidth="1"/>
    <col min="9" max="9" width="9.42578125" style="24" customWidth="1"/>
    <col min="10" max="10" width="9" style="24" customWidth="1"/>
    <col min="11" max="11" width="9.28515625" style="24" bestFit="1" customWidth="1"/>
    <col min="12" max="12" width="11.42578125" style="25" bestFit="1" customWidth="1"/>
    <col min="13" max="13" width="8" style="24" customWidth="1"/>
    <col min="14" max="14" width="86" style="41" bestFit="1" customWidth="1"/>
    <col min="15" max="16384" width="8.85546875" style="12"/>
  </cols>
  <sheetData>
    <row r="1" spans="1:14" s="7" customFormat="1" ht="36" x14ac:dyDescent="0.25">
      <c r="A1" s="2" t="s">
        <v>17</v>
      </c>
      <c r="B1" s="2" t="s">
        <v>18</v>
      </c>
      <c r="C1" s="42" t="s">
        <v>16</v>
      </c>
      <c r="D1" s="3" t="s">
        <v>15</v>
      </c>
      <c r="E1" s="3" t="s">
        <v>21</v>
      </c>
      <c r="F1" s="4" t="s">
        <v>19</v>
      </c>
      <c r="G1" s="5" t="s">
        <v>1</v>
      </c>
      <c r="H1" s="5" t="s">
        <v>2</v>
      </c>
      <c r="I1" s="5" t="s">
        <v>0</v>
      </c>
      <c r="J1" s="5" t="s">
        <v>7</v>
      </c>
      <c r="K1" s="5" t="s">
        <v>8</v>
      </c>
      <c r="L1" s="6" t="s">
        <v>9</v>
      </c>
      <c r="M1" s="5" t="s">
        <v>10</v>
      </c>
      <c r="N1" s="39" t="s">
        <v>4</v>
      </c>
    </row>
    <row r="2" spans="1:14" s="18" customFormat="1" ht="36" x14ac:dyDescent="0.25">
      <c r="A2" s="34"/>
      <c r="B2" s="35"/>
      <c r="C2" s="9">
        <f>SUM(L3:L14)</f>
        <v>84.751673321604741</v>
      </c>
      <c r="D2" s="10" t="s">
        <v>45</v>
      </c>
      <c r="E2" s="36"/>
      <c r="F2" s="17"/>
      <c r="G2" s="11"/>
      <c r="H2" s="11"/>
      <c r="I2" s="11"/>
      <c r="J2" s="11"/>
      <c r="K2" s="11"/>
      <c r="L2" s="8"/>
      <c r="M2" s="11"/>
      <c r="N2" s="40"/>
    </row>
    <row r="3" spans="1:14" s="18" customFormat="1" ht="45.75" x14ac:dyDescent="0.25">
      <c r="A3" s="19"/>
      <c r="B3" s="19"/>
      <c r="C3" s="49"/>
      <c r="D3" s="47"/>
      <c r="E3" s="37" t="s">
        <v>24</v>
      </c>
      <c r="F3" s="16" t="s">
        <v>29</v>
      </c>
      <c r="G3" s="14">
        <v>1</v>
      </c>
      <c r="H3" s="14">
        <v>2</v>
      </c>
      <c r="I3" s="14">
        <v>3</v>
      </c>
      <c r="J3" s="13">
        <f>(G3+4*H3+I3)/6</f>
        <v>2</v>
      </c>
      <c r="K3" s="13">
        <f>J3/$G$19</f>
        <v>2.9411764705882351</v>
      </c>
      <c r="L3" s="15">
        <f t="shared" ref="L3:L14" si="0">J3*$G$22/$G$18</f>
        <v>3.3366800520316828</v>
      </c>
      <c r="M3" s="13">
        <f>(I3-G3)/6</f>
        <v>0.33333333333333331</v>
      </c>
      <c r="N3" s="56" t="s">
        <v>44</v>
      </c>
    </row>
    <row r="4" spans="1:14" s="18" customFormat="1" ht="36" x14ac:dyDescent="0.25">
      <c r="A4" s="19"/>
      <c r="B4" s="19"/>
      <c r="C4" s="43"/>
      <c r="D4" s="20"/>
      <c r="E4" s="46" t="s">
        <v>25</v>
      </c>
      <c r="F4" s="16" t="s">
        <v>43</v>
      </c>
      <c r="G4" s="14">
        <v>4</v>
      </c>
      <c r="H4" s="14">
        <v>8</v>
      </c>
      <c r="I4" s="14">
        <v>11</v>
      </c>
      <c r="J4" s="13">
        <f>(G4+4*H4+I4)/6</f>
        <v>7.833333333333333</v>
      </c>
      <c r="K4" s="13">
        <f t="shared" ref="K4:K12" si="1">I4/$G$19</f>
        <v>16.176470588235293</v>
      </c>
      <c r="L4" s="15">
        <f t="shared" si="0"/>
        <v>13.068663537124092</v>
      </c>
      <c r="M4" s="13">
        <f>(I4-G4)/6</f>
        <v>1.1666666666666667</v>
      </c>
      <c r="N4" s="52" t="s">
        <v>48</v>
      </c>
    </row>
    <row r="5" spans="1:14" s="18" customFormat="1" ht="45" x14ac:dyDescent="0.25">
      <c r="A5" s="19"/>
      <c r="B5" s="19"/>
      <c r="C5" s="43"/>
      <c r="D5" s="20"/>
      <c r="E5" s="37" t="s">
        <v>20</v>
      </c>
      <c r="F5" s="16" t="s">
        <v>40</v>
      </c>
      <c r="G5" s="14">
        <v>6</v>
      </c>
      <c r="H5" s="14">
        <v>12</v>
      </c>
      <c r="I5" s="14">
        <v>20</v>
      </c>
      <c r="J5" s="13">
        <f t="shared" ref="J5" si="2">(G5+4*H5+I5)/6</f>
        <v>12.333333333333334</v>
      </c>
      <c r="K5" s="13">
        <f t="shared" si="1"/>
        <v>29.411764705882351</v>
      </c>
      <c r="L5" s="15">
        <f t="shared" si="0"/>
        <v>20.576193654195379</v>
      </c>
      <c r="M5" s="13">
        <f t="shared" ref="M5" si="3">(I5-G5)/6</f>
        <v>2.3333333333333335</v>
      </c>
      <c r="N5" s="1" t="s">
        <v>49</v>
      </c>
    </row>
    <row r="6" spans="1:14" s="18" customFormat="1" ht="36" x14ac:dyDescent="0.25">
      <c r="A6" s="19"/>
      <c r="B6" s="19"/>
      <c r="C6" s="43"/>
      <c r="D6" s="20"/>
      <c r="E6" s="46" t="s">
        <v>20</v>
      </c>
      <c r="F6" s="16" t="s">
        <v>42</v>
      </c>
      <c r="G6" s="14">
        <v>1</v>
      </c>
      <c r="H6" s="14">
        <v>3</v>
      </c>
      <c r="I6" s="14">
        <v>6</v>
      </c>
      <c r="J6" s="13">
        <f t="shared" ref="J6" si="4">(G6+4*H6+I6)/6</f>
        <v>3.1666666666666665</v>
      </c>
      <c r="K6" s="13">
        <f t="shared" ref="K6" si="5">I6/$G$19</f>
        <v>8.8235294117647047</v>
      </c>
      <c r="L6" s="15">
        <f t="shared" ref="L6" si="6">J6*$G$22/$G$18</f>
        <v>5.2830767490501644</v>
      </c>
      <c r="M6" s="13">
        <f t="shared" ref="M6" si="7">(I6-G6)/6</f>
        <v>0.83333333333333337</v>
      </c>
      <c r="N6" s="1"/>
    </row>
    <row r="7" spans="1:14" s="18" customFormat="1" x14ac:dyDescent="0.25">
      <c r="A7" s="19"/>
      <c r="B7" s="19"/>
      <c r="C7" s="43"/>
      <c r="D7" s="20"/>
      <c r="E7" s="46" t="s">
        <v>36</v>
      </c>
      <c r="F7" s="16" t="s">
        <v>37</v>
      </c>
      <c r="G7" s="14">
        <v>2</v>
      </c>
      <c r="H7" s="14">
        <v>4</v>
      </c>
      <c r="I7" s="14">
        <v>6</v>
      </c>
      <c r="J7" s="13">
        <f t="shared" ref="J7:J8" si="8">(G7+4*H7+I7)/6</f>
        <v>4</v>
      </c>
      <c r="K7" s="13">
        <f t="shared" si="1"/>
        <v>8.8235294117647047</v>
      </c>
      <c r="L7" s="15">
        <f t="shared" si="0"/>
        <v>6.6733601040633657</v>
      </c>
      <c r="M7" s="13">
        <f t="shared" ref="M7:M8" si="9">(I7-G7)/6</f>
        <v>0.66666666666666663</v>
      </c>
      <c r="N7" s="1" t="s">
        <v>41</v>
      </c>
    </row>
    <row r="8" spans="1:14" s="18" customFormat="1" x14ac:dyDescent="0.25">
      <c r="A8" s="19"/>
      <c r="B8" s="19"/>
      <c r="C8" s="43"/>
      <c r="D8" s="20"/>
      <c r="E8" s="46" t="s">
        <v>22</v>
      </c>
      <c r="F8" s="51" t="s">
        <v>30</v>
      </c>
      <c r="G8" s="14">
        <f>SUM(G5:G6)*0.3</f>
        <v>2.1</v>
      </c>
      <c r="H8" s="14">
        <f t="shared" ref="H8:I8" si="10">SUM(H5:H6)*0.3</f>
        <v>4.5</v>
      </c>
      <c r="I8" s="14">
        <f t="shared" si="10"/>
        <v>7.8</v>
      </c>
      <c r="J8" s="13">
        <f t="shared" si="8"/>
        <v>4.6500000000000004</v>
      </c>
      <c r="K8" s="13">
        <f t="shared" si="1"/>
        <v>11.470588235294116</v>
      </c>
      <c r="L8" s="15">
        <f t="shared" si="0"/>
        <v>7.7577811209736636</v>
      </c>
      <c r="M8" s="13">
        <f t="shared" si="9"/>
        <v>0.94999999999999984</v>
      </c>
      <c r="N8" s="1"/>
    </row>
    <row r="9" spans="1:14" s="18" customFormat="1" x14ac:dyDescent="0.25">
      <c r="A9" s="19"/>
      <c r="B9" s="19"/>
      <c r="C9" s="43"/>
      <c r="D9" s="20"/>
      <c r="E9" s="46" t="s">
        <v>14</v>
      </c>
      <c r="F9" s="51" t="s">
        <v>14</v>
      </c>
      <c r="G9" s="14">
        <f>SUM(G5:G6)*0.3</f>
        <v>2.1</v>
      </c>
      <c r="H9" s="14">
        <f t="shared" ref="H9:I9" si="11">SUM(H5:H6)*0.3</f>
        <v>4.5</v>
      </c>
      <c r="I9" s="14">
        <f t="shared" si="11"/>
        <v>7.8</v>
      </c>
      <c r="J9" s="13">
        <f t="shared" ref="J9:J10" si="12">(G9+4*H9+I9)/6</f>
        <v>4.6500000000000004</v>
      </c>
      <c r="K9" s="13">
        <f t="shared" si="1"/>
        <v>11.470588235294116</v>
      </c>
      <c r="L9" s="15">
        <f t="shared" si="0"/>
        <v>7.7577811209736636</v>
      </c>
      <c r="M9" s="13">
        <f t="shared" ref="M9:M10" si="13">(I9-G9)/6</f>
        <v>0.94999999999999984</v>
      </c>
      <c r="N9" s="1"/>
    </row>
    <row r="10" spans="1:14" s="18" customFormat="1" ht="36" x14ac:dyDescent="0.25">
      <c r="A10" s="19"/>
      <c r="B10" s="19"/>
      <c r="C10" s="43"/>
      <c r="D10" s="20"/>
      <c r="E10" s="46" t="s">
        <v>38</v>
      </c>
      <c r="F10" s="51" t="s">
        <v>39</v>
      </c>
      <c r="G10" s="14">
        <v>1</v>
      </c>
      <c r="H10" s="14">
        <v>1</v>
      </c>
      <c r="I10" s="14">
        <v>2</v>
      </c>
      <c r="J10" s="13">
        <f t="shared" si="12"/>
        <v>1.1666666666666667</v>
      </c>
      <c r="K10" s="13">
        <f t="shared" si="1"/>
        <v>2.9411764705882351</v>
      </c>
      <c r="L10" s="15">
        <f t="shared" si="0"/>
        <v>1.9463966970184818</v>
      </c>
      <c r="M10" s="13">
        <f t="shared" si="13"/>
        <v>0.16666666666666666</v>
      </c>
      <c r="N10" s="1"/>
    </row>
    <row r="11" spans="1:14" s="18" customFormat="1" ht="24" x14ac:dyDescent="0.25">
      <c r="A11" s="19"/>
      <c r="B11" s="19"/>
      <c r="C11" s="43"/>
      <c r="D11" s="20"/>
      <c r="E11" s="46" t="s">
        <v>23</v>
      </c>
      <c r="F11" s="16" t="s">
        <v>26</v>
      </c>
      <c r="G11" s="14">
        <v>4</v>
      </c>
      <c r="H11" s="14">
        <v>8</v>
      </c>
      <c r="I11" s="14">
        <v>12</v>
      </c>
      <c r="J11" s="13">
        <f t="shared" ref="J11:J12" si="14">(G11+4*H11+I11)/6</f>
        <v>8</v>
      </c>
      <c r="K11" s="13">
        <f t="shared" si="1"/>
        <v>17.647058823529409</v>
      </c>
      <c r="L11" s="15">
        <f t="shared" si="0"/>
        <v>13.346720208126731</v>
      </c>
      <c r="M11" s="13">
        <f t="shared" ref="M11:M12" si="15">(I11-G11)/6</f>
        <v>1.3333333333333333</v>
      </c>
      <c r="N11" s="1"/>
    </row>
    <row r="12" spans="1:14" s="18" customFormat="1" x14ac:dyDescent="0.25">
      <c r="A12" s="19"/>
      <c r="B12" s="19"/>
      <c r="C12" s="43"/>
      <c r="D12" s="20"/>
      <c r="E12" s="46"/>
      <c r="F12" s="16" t="s">
        <v>28</v>
      </c>
      <c r="G12" s="14">
        <v>1</v>
      </c>
      <c r="H12" s="14">
        <v>1</v>
      </c>
      <c r="I12" s="14">
        <v>1</v>
      </c>
      <c r="J12" s="13">
        <f t="shared" si="14"/>
        <v>1</v>
      </c>
      <c r="K12" s="13">
        <f t="shared" si="1"/>
        <v>1.4705882352941175</v>
      </c>
      <c r="L12" s="15">
        <f t="shared" si="0"/>
        <v>1.6683400260158414</v>
      </c>
      <c r="M12" s="13">
        <f t="shared" si="15"/>
        <v>0</v>
      </c>
      <c r="N12" s="1"/>
    </row>
    <row r="13" spans="1:14" s="18" customFormat="1" x14ac:dyDescent="0.25">
      <c r="A13" s="19"/>
      <c r="B13" s="19"/>
      <c r="C13" s="43"/>
      <c r="D13" s="20"/>
      <c r="E13" s="46"/>
      <c r="F13" s="16" t="s">
        <v>35</v>
      </c>
      <c r="G13" s="14">
        <v>1</v>
      </c>
      <c r="H13" s="14">
        <v>1</v>
      </c>
      <c r="I13" s="14">
        <v>1</v>
      </c>
      <c r="J13" s="13">
        <f t="shared" ref="J13:J14" si="16">(G13+4*H13+I13)/6</f>
        <v>1</v>
      </c>
      <c r="K13" s="13">
        <f t="shared" ref="K13:K14" si="17">I13/$G$19</f>
        <v>1.4705882352941175</v>
      </c>
      <c r="L13" s="15">
        <f t="shared" si="0"/>
        <v>1.6683400260158414</v>
      </c>
      <c r="M13" s="13">
        <f t="shared" ref="M13:M14" si="18">(I13-G13)/6</f>
        <v>0</v>
      </c>
      <c r="N13" s="1" t="s">
        <v>34</v>
      </c>
    </row>
    <row r="14" spans="1:14" s="18" customFormat="1" x14ac:dyDescent="0.25">
      <c r="A14" s="19"/>
      <c r="B14" s="19"/>
      <c r="C14" s="50"/>
      <c r="D14" s="48"/>
      <c r="E14" s="46"/>
      <c r="F14" s="51" t="s">
        <v>27</v>
      </c>
      <c r="G14" s="14">
        <v>1</v>
      </c>
      <c r="H14" s="14">
        <v>1</v>
      </c>
      <c r="I14" s="14">
        <v>1</v>
      </c>
      <c r="J14" s="13">
        <f t="shared" si="16"/>
        <v>1</v>
      </c>
      <c r="K14" s="13">
        <f t="shared" si="17"/>
        <v>1.4705882352941175</v>
      </c>
      <c r="L14" s="15">
        <f t="shared" si="0"/>
        <v>1.6683400260158414</v>
      </c>
      <c r="M14" s="13">
        <f t="shared" si="18"/>
        <v>0</v>
      </c>
      <c r="N14" s="1"/>
    </row>
    <row r="17" spans="1:14" x14ac:dyDescent="0.25">
      <c r="F17" s="26" t="s">
        <v>6</v>
      </c>
      <c r="G17" s="27">
        <f>SUM(G2:G14)</f>
        <v>26.200000000000003</v>
      </c>
      <c r="H17" s="27">
        <f>SUM(H2:H14)</f>
        <v>50</v>
      </c>
      <c r="I17" s="27">
        <f>SUM(I2:I14)</f>
        <v>78.599999999999994</v>
      </c>
      <c r="M17" s="32">
        <f>SQRT(SUMSQ(M2:M14))</f>
        <v>3.4155689293456097</v>
      </c>
    </row>
    <row r="18" spans="1:14" x14ac:dyDescent="0.25">
      <c r="F18" s="26" t="s">
        <v>13</v>
      </c>
      <c r="G18" s="27">
        <f>(G17+4*H17+I17)/6</f>
        <v>50.79999999999999</v>
      </c>
      <c r="H18" s="28"/>
      <c r="I18" s="27"/>
      <c r="M18" s="32">
        <f>2*M17/G19</f>
        <v>10.045790968663557</v>
      </c>
    </row>
    <row r="19" spans="1:14" x14ac:dyDescent="0.25">
      <c r="F19" s="26" t="s">
        <v>5</v>
      </c>
      <c r="G19" s="29">
        <v>0.68</v>
      </c>
      <c r="H19" s="28"/>
      <c r="I19" s="27"/>
      <c r="M19" s="33">
        <f>M18/G22</f>
        <v>0.11853206638815358</v>
      </c>
    </row>
    <row r="20" spans="1:14" x14ac:dyDescent="0.25">
      <c r="A20" s="12"/>
      <c r="B20" s="12"/>
      <c r="C20" s="45"/>
      <c r="D20" s="12"/>
      <c r="E20" s="38"/>
      <c r="F20" s="26" t="s">
        <v>3</v>
      </c>
      <c r="G20" s="27">
        <f>G17/G19</f>
        <v>38.529411764705884</v>
      </c>
      <c r="H20" s="28">
        <f>H17/G19</f>
        <v>73.529411764705884</v>
      </c>
      <c r="I20" s="27">
        <f>I17/G19</f>
        <v>115.58823529411762</v>
      </c>
      <c r="M20" s="32"/>
    </row>
    <row r="21" spans="1:14" x14ac:dyDescent="0.25">
      <c r="A21" s="12"/>
      <c r="B21" s="12"/>
      <c r="C21" s="45"/>
      <c r="D21" s="12"/>
      <c r="E21" s="38"/>
      <c r="F21" s="30" t="s">
        <v>12</v>
      </c>
      <c r="G21" s="27">
        <f>(G20+4*H20+I20)/6</f>
        <v>74.705882352941174</v>
      </c>
      <c r="H21" s="28"/>
      <c r="I21" s="27"/>
      <c r="M21" s="32"/>
    </row>
    <row r="22" spans="1:14" x14ac:dyDescent="0.25">
      <c r="A22" s="12"/>
      <c r="B22" s="12"/>
      <c r="C22" s="45"/>
      <c r="D22" s="12"/>
      <c r="E22" s="38"/>
      <c r="F22" s="31" t="s">
        <v>11</v>
      </c>
      <c r="G22" s="27">
        <f>G21+M17*2/G19</f>
        <v>84.751673321604727</v>
      </c>
      <c r="H22" s="28"/>
      <c r="I22" s="27"/>
      <c r="M22" s="32"/>
      <c r="N22" s="12"/>
    </row>
    <row r="23" spans="1:14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</row>
    <row r="24" spans="1:14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</row>
    <row r="25" spans="1:14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</row>
    <row r="26" spans="1:14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1:14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</row>
    <row r="29" spans="1:14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4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</row>
    <row r="32" spans="1:14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4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4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4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4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1:14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8" spans="1:14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</row>
    <row r="39" spans="1:14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</row>
    <row r="40" spans="1:14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</row>
    <row r="41" spans="1:14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1:14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4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4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</row>
    <row r="45" spans="1:14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</row>
    <row r="46" spans="1:14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  <row r="47" spans="1:14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</row>
    <row r="48" spans="1:14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</row>
    <row r="49" spans="1:14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</row>
    <row r="50" spans="1:14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</row>
    <row r="51" spans="1:14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</row>
    <row r="52" spans="1:14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</row>
    <row r="53" spans="1:14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</row>
    <row r="54" spans="1:14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14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  <row r="57" spans="1:14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</row>
    <row r="58" spans="1:14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</row>
    <row r="59" spans="1:14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</row>
    <row r="60" spans="1:14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</row>
    <row r="61" spans="1:14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</row>
    <row r="64" spans="1:14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</row>
    <row r="65" spans="1:14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</row>
    <row r="66" spans="1:14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</row>
    <row r="67" spans="1:14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</row>
    <row r="68" spans="1:14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</row>
    <row r="69" spans="1:14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</row>
    <row r="71" spans="1:14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</row>
    <row r="72" spans="1:14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</row>
    <row r="73" spans="1:14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</row>
    <row r="74" spans="1:14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</row>
    <row r="75" spans="1:14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</row>
    <row r="76" spans="1:14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</row>
    <row r="77" spans="1:14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</row>
    <row r="78" spans="1:14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</row>
    <row r="79" spans="1:14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spans="1:14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</row>
    <row r="81" spans="1:14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spans="1:14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</row>
    <row r="83" spans="1:14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</row>
    <row r="86" spans="1:14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</row>
    <row r="87" spans="1:14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</row>
    <row r="88" spans="1:14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</row>
    <row r="89" spans="1:14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</row>
    <row r="90" spans="1:14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</row>
    <row r="91" spans="1:14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</row>
    <row r="92" spans="1:14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</row>
    <row r="93" spans="1:14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</row>
    <row r="94" spans="1:14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</row>
    <row r="95" spans="1:14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</row>
    <row r="96" spans="1:14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spans="1:14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</row>
    <row r="98" spans="1:14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spans="1:14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</row>
    <row r="100" spans="1:14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</row>
    <row r="101" spans="1:14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</row>
    <row r="102" spans="1:14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1:14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1:14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1:14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1:14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8" spans="1:14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1:14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1:14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1:1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1:14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1:14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1:14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1:14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1:14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1:14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1:14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1:14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1:14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</sheetData>
  <pageMargins left="0.7" right="0.7" top="0.75" bottom="0.75" header="0.3" footer="0.3"/>
  <pageSetup paperSize="9"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5" sqref="A5"/>
    </sheetView>
  </sheetViews>
  <sheetFormatPr defaultRowHeight="12.75" x14ac:dyDescent="0.25"/>
  <cols>
    <col min="1" max="1" width="97.7109375" style="54" bestFit="1" customWidth="1"/>
    <col min="2" max="16384" width="9.140625" style="54"/>
  </cols>
  <sheetData>
    <row r="1" spans="1:1" x14ac:dyDescent="0.25">
      <c r="A1" s="53" t="s">
        <v>32</v>
      </c>
    </row>
    <row r="2" spans="1:1" ht="51" x14ac:dyDescent="0.25">
      <c r="A2" s="55" t="s">
        <v>46</v>
      </c>
    </row>
    <row r="4" spans="1:1" x14ac:dyDescent="0.25">
      <c r="A4" s="53" t="s">
        <v>31</v>
      </c>
    </row>
    <row r="5" spans="1:1" ht="51" x14ac:dyDescent="0.25">
      <c r="A5" s="55" t="s">
        <v>47</v>
      </c>
    </row>
    <row r="7" spans="1:1" x14ac:dyDescent="0.25">
      <c r="A7" s="53" t="s">
        <v>33</v>
      </c>
    </row>
    <row r="8" spans="1:1" ht="38.25" x14ac:dyDescent="0.25">
      <c r="A8" s="57" t="s">
        <v>50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D4595568683694BABD9DF4B0873FD78" ma:contentTypeVersion="0" ma:contentTypeDescription="Создание документа." ma:contentTypeScope="" ma:versionID="683dcc3c1ce00e21b4579c1020f97f50">
  <xsd:schema xmlns:xsd="http://www.w3.org/2001/XMLSchema" xmlns:p="http://schemas.microsoft.com/office/2006/metadata/properties" targetNamespace="http://schemas.microsoft.com/office/2006/metadata/properties" ma:root="true" ma:fieldsID="53974d1da0c14f073d2cc649cae9f3e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содержимого" ma:readOnly="true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3D0A1F42-774E-4D21-95AB-025693D182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A8268D-A6EA-4033-8A6B-4F049905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85DE1AA-8A51-4E1D-817E-88E3F1D77B6A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ОБЩИЕ-1060</vt:lpstr>
      <vt:lpstr>Важно!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2014-03-26T09:50:44Z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0x010100DD4595568683694BABD9DF4B0873FD78</vt:lpwstr>
  </property>
</Properties>
</file>