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75" yWindow="180" windowWidth="24240" windowHeight="13560" tabRatio="704"/>
  </bookViews>
  <sheets>
    <sheet name="ОБЩИЕ-1070" sheetId="19" r:id="rId1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9" l="1"/>
  <c r="K7" i="19"/>
  <c r="J7" i="19"/>
  <c r="I10" i="19" l="1"/>
  <c r="H10" i="19"/>
  <c r="G10" i="19"/>
  <c r="I9" i="19"/>
  <c r="H9" i="19"/>
  <c r="G9" i="19"/>
  <c r="M6" i="19" l="1"/>
  <c r="M8" i="19"/>
  <c r="M5" i="19"/>
  <c r="K6" i="19" l="1"/>
  <c r="J6" i="19"/>
  <c r="K8" i="19"/>
  <c r="J8" i="19"/>
  <c r="K5" i="19"/>
  <c r="J5" i="19"/>
  <c r="G18" i="19"/>
  <c r="G21" i="19" s="1"/>
  <c r="H18" i="19"/>
  <c r="I18" i="19"/>
  <c r="I21" i="19" s="1"/>
  <c r="G19" i="19" l="1"/>
  <c r="H21" i="19"/>
  <c r="G22" i="19" s="1"/>
  <c r="M3" i="19" l="1"/>
  <c r="K3" i="19"/>
  <c r="J3" i="19"/>
  <c r="J4" i="19" l="1"/>
  <c r="K4" i="19"/>
  <c r="M4" i="19"/>
  <c r="J11" i="19"/>
  <c r="K11" i="19"/>
  <c r="M11" i="19"/>
  <c r="J12" i="19"/>
  <c r="K12" i="19"/>
  <c r="M12" i="19"/>
  <c r="J13" i="19"/>
  <c r="K13" i="19"/>
  <c r="M13" i="19"/>
  <c r="J14" i="19"/>
  <c r="K14" i="19"/>
  <c r="M14" i="19"/>
  <c r="J15" i="19"/>
  <c r="K15" i="19"/>
  <c r="M15" i="19"/>
  <c r="K10" i="19" l="1"/>
  <c r="M10" i="19"/>
  <c r="J10" i="19"/>
  <c r="J9" i="19"/>
  <c r="M9" i="19" l="1"/>
  <c r="M18" i="19" s="1"/>
  <c r="K9" i="19"/>
  <c r="M19" i="19" l="1"/>
  <c r="G23" i="19"/>
  <c r="L7" i="19" s="1"/>
  <c r="L8" i="19" l="1"/>
  <c r="L5" i="19"/>
  <c r="L6" i="19"/>
  <c r="M20" i="19"/>
  <c r="L3" i="19"/>
  <c r="L4" i="19"/>
  <c r="L14" i="19"/>
  <c r="L15" i="19"/>
  <c r="L10" i="19"/>
  <c r="L9" i="19"/>
  <c r="L11" i="19"/>
  <c r="L13" i="19"/>
  <c r="L12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F20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<sst xmlns="http://schemas.openxmlformats.org/spreadsheetml/2006/main" count="53" uniqueCount="49">
  <si>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</si>
  <si>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</si>
  <si>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</si>
  <si>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</si>
  <si>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</si>
  <si>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</si>
  <si>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</si>
  <si>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</si>
  <si>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</si>
  <si>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</si>
  <si>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</si>
  <si>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</si>
  <si>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</si>
  <si>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</si>
  <si>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</si>
  <si>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</si>
  <si>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</si>
  <si>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</si>
  <si>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</si>
  <si>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</si>
  <si>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</si>
  <si>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Проектирование и постановка задач</t>
  </si>
  <si>
    <t>Тестирвание</t>
  </si>
  <si>
    <t>Тестирвание (на обоих окружениях)</t>
  </si>
  <si>
    <t>Менеджмент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</si>
  <si>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</si>
  <si>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</si>
  <si>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</si>
  <si>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</si>
  <si>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Аналитическая поддержка (при возникновении вопросов в ходе разработки - решение их с заказчиком и партнерами, ответы на вопросы заказчика по функционалу)</t>
  </si>
  <si>
    <t>Приемка</t>
  </si>
  <si>
    <t>Архитектурная поддержка проекта</t>
  </si>
  <si>
    <r>
      <t xml:space="preserve">Аналитика 
</t>
    </r>
    <r>
      <rPr>
        <sz val="8"/>
        <color theme="1"/>
        <rFont val="Arial"/>
        <family val="2"/>
        <charset val="204"/>
      </rPr>
      <t>- предварительное согласование требований,
- спецификация,
- актуализация спецификации после релиза.</t>
    </r>
  </si>
  <si>
    <t>ОБЩИЕ-1070 Нотификация о новых сообщениях по email</t>
  </si>
  <si>
    <t>Сайт</t>
  </si>
  <si>
    <t>Отправка нотификаций</t>
  </si>
  <si>
    <t>Механизм отписки от нотификаций</t>
  </si>
  <si>
    <t>Ведение реестра отписаных EMAIL адресов</t>
  </si>
  <si>
    <t>* Метод UnsubscribeEmail 
* Таблица в БД</t>
  </si>
  <si>
    <t>Создание шаблона письма</t>
  </si>
  <si>
    <t>Подсистема Оповещений</t>
  </si>
  <si>
    <t>Подсистема оповещений</t>
  </si>
  <si>
    <t>Страница отписки от нотификаций</t>
  </si>
  <si>
    <t>* Вёрстка
* Серверная часть
* Внутренняя интеграция с Подсистемой оповещений</t>
  </si>
  <si>
    <t>* Считаем, что макет письма аналогичен оповещению об ответе оператора
* Создание нового шаблона на основе дизайна существующего</t>
  </si>
  <si>
    <t>Реализация отправки нотификаций по email</t>
  </si>
  <si>
    <t>* Доработка текущих сервисов Подсистемы оповещений</t>
  </si>
  <si>
    <r>
      <t xml:space="preserve">Требования
    </t>
    </r>
    <r>
      <rPr>
        <sz val="8"/>
        <rFont val="Arial"/>
        <family val="2"/>
        <charset val="204"/>
      </rPr>
      <t xml:space="preserve">1. При появлении новых сообщений в ЛК, отправлять нотификацию клиенту по EMAIL.
    2. Нотификации отправляются только пользователям, у которых EMAIL указан и соответствует формату
    3. Должна быть возможность отписаться от рассылок нотификаций (для того, чтобы отписаться от EMAIL-рассылок не должно быть необходимости авторизоваться).
</t>
    </r>
    <r>
      <rPr>
        <b/>
        <sz val="8"/>
        <rFont val="Arial"/>
        <family val="2"/>
        <charset val="204"/>
      </rPr>
      <t xml:space="preserve">
Решение
    </t>
    </r>
    <r>
      <rPr>
        <sz val="8"/>
        <rFont val="Arial"/>
        <family val="2"/>
        <charset val="204"/>
      </rPr>
      <t xml:space="preserve">1. При добавлении личного сообщения клиенту синхронно будет отсылаться email оповещение со ссылкой на личный кабинет
    2. В письме будет присутствовать ссылка на отписку адреса EMAIL от рассылок нотификаций
    3. При переходе по ссылке пользователь увидит экран успешного отключения от рассылки
    4. Email пользователя заносится в чёрный список адресов, по которым запрещена рассылка оповещений
</t>
    </r>
    <r>
      <rPr>
        <b/>
        <sz val="8"/>
        <rFont val="Arial"/>
        <family val="2"/>
        <charset val="204"/>
      </rPr>
      <t>Ограничения и допущения</t>
    </r>
    <r>
      <rPr>
        <sz val="8"/>
        <rFont val="Arial"/>
        <family val="2"/>
        <charset val="204"/>
      </rPr>
      <t xml:space="preserve">
    1. EMAIL отправляется на каждое новое сообщение (в ЛК клиента). К ним относятся: нотификации WishList, сообщения от ИС Банка, сообщения Обратной связи. EMAIL-нотификации не копятся и не группируются перед отправкой.
    2. В системе Коллекция отсутствует механизм подтверждения EMAIL пользователем, поэтому подлинность адресов заранее не известна.
    3. В системе Коллекция нет требования к уникальности EMAIL, т.о. нотификации нескольких клиентов могут приходить на один адрес (если у нескольких клиентов прописан один e-mail).
    4. Механизм отписки заносит в чёрный список конкретный EMAIL, а не клиента. Это связано с ограничениями 2 и 3: клиент может не являться хозяином указанного в профиле EMAIL.
    5. При изменении/появлении EMAIL в профиле клиента, на него снова начнут приходить нотификации.
    6. Возможности снова подписаться на рассылки нет (не будет интерфейса подписок в ЛК).
    7. Дизайн письма аналогичен оповещению об ответе оператора на обращения анонимных пользователей: никакой сложной вёрстки не планируется
    8. В письме не планируется выводить обращение к клиенту по ФИО (только стандартное «Уважаемый клиент»)
    9. Адрес отправителя письма такой же как и в оповещениях об ответе операторов на обращения анонимных пользователей
    10. Страница успешного отключения от рассылки выглядит в стиле стандартных страниц СПАСИБО сайта (заговолок и текст) и не предполагает никакой сложной вёрстки
</t>
    </r>
    <r>
      <rPr>
        <b/>
        <sz val="8"/>
        <rFont val="Arial"/>
        <family val="2"/>
        <charset val="204"/>
      </rPr>
      <t>Риски</t>
    </r>
    <r>
      <rPr>
        <sz val="8"/>
        <rFont val="Arial"/>
        <family val="2"/>
        <charset val="204"/>
      </rPr>
      <t xml:space="preserve">
    1. Риск попасть в СПАМ-листы.
        - Чем больше ошибок заполнения EMAIL клиентами, тем выше вероятность.  
        - Чем массовей рассылка, тем выше вероятность. Массовые рассылки нам обеспечат нотификации WishList, выполняемые раз в день или массовые рассылки сообщений от ИС Банка.
</t>
    </r>
    <r>
      <rPr>
        <b/>
        <sz val="8"/>
        <rFont val="Arial"/>
        <family val="2"/>
        <charset val="204"/>
      </rPr>
      <t xml:space="preserve">Как уменьшить риски
    </t>
    </r>
    <r>
      <rPr>
        <sz val="8"/>
        <rFont val="Arial"/>
        <family val="2"/>
        <charset val="204"/>
      </rPr>
      <t xml:space="preserve">1. Чтобы уменьшить риск попадания в СПАМ-листы, можно:
        1.1. Завести отдельный ящик для подобных оповещений, чтобы попадание его в СПАМ-лист не затронуло остальные взаимодействия
        1.2. Мониторить спам-листы
        1.3. Добавить поддержку протоколов SPF, PTR и/или DKIM, чтобы смягчить последствия массовых рассылок
</t>
    </r>
    <r>
      <rPr>
        <b/>
        <sz val="8"/>
        <rFont val="Arial"/>
        <family val="2"/>
        <charset val="204"/>
      </rPr>
      <t>Необходимые материалы</t>
    </r>
    <r>
      <rPr>
        <sz val="8"/>
        <rFont val="Arial"/>
        <family val="2"/>
        <charset val="204"/>
      </rPr>
      <t xml:space="preserve"> 
    1. Тексты для письма
    2. Текст для страницы успешного отключения от рассылки
</t>
    </r>
  </si>
  <si>
    <t>* Чёрный список отписавшихся
* Ссылка на отписку использует в качестве ключа email пользователя подписаный hmac256 и закодированный в base64 
* Перед отправкой, адресат проверяется по чёрному списку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</si>
</sst>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1"/>
  <sheetViews>
    <sheetView tabSelected="1" workbookViewId="0">
      <pane ySplit="1" topLeftCell="A2" activePane="bottomLeft" state="frozen"/>
      <selection activeCell="C1" sqref="C1"/>
      <selection pane="bottomLeft" activeCell="N7" sqref="N7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8.85546875" style="43" customWidth="1"/>
    <col min="4" max="4" width="25.28515625" style="22" bestFit="1" customWidth="1"/>
    <col min="5" max="5" width="12.85546875" style="7" bestFit="1" customWidth="1"/>
    <col min="6" max="6" width="52.710937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0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1" t="s">
        <v>16</v>
      </c>
      <c r="D1" s="3" t="s">
        <v>15</v>
      </c>
      <c r="E1" s="3" t="s">
        <v>20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409.5" x14ac:dyDescent="0.25">
      <c r="A2" s="34"/>
      <c r="B2" s="35"/>
      <c r="C2" s="9">
        <f>SUM(L3:L15)</f>
        <v>49.351592745122574</v>
      </c>
      <c r="D2" s="10" t="s">
        <v>33</v>
      </c>
      <c r="E2" s="36"/>
      <c r="F2" s="17"/>
      <c r="G2" s="11"/>
      <c r="H2" s="11"/>
      <c r="I2" s="11"/>
      <c r="J2" s="11"/>
      <c r="K2" s="11"/>
      <c r="L2" s="8"/>
      <c r="M2" s="11"/>
      <c r="N2" s="54" t="s">
        <v>47</v>
      </c>
    </row>
    <row r="3" spans="1:14" s="18" customFormat="1" ht="45.75" x14ac:dyDescent="0.25">
      <c r="A3" s="19"/>
      <c r="B3" s="19"/>
      <c r="C3" s="48"/>
      <c r="D3" s="46"/>
      <c r="E3" s="37" t="s">
        <v>25</v>
      </c>
      <c r="F3" s="16" t="s">
        <v>32</v>
      </c>
      <c r="G3" s="14"/>
      <c r="H3" s="14"/>
      <c r="I3" s="14"/>
      <c r="J3" s="13">
        <f t="shared" ref="J3" si="0">(G3+4*H3+I3)/6</f>
        <v>0</v>
      </c>
      <c r="K3" s="13">
        <f>I3/$G$20</f>
        <v>0</v>
      </c>
      <c r="L3" s="15">
        <f>J3*$G$23/$G$19</f>
        <v>0</v>
      </c>
      <c r="M3" s="13">
        <f t="shared" ref="M3" si="1">(I3-G3)/6</f>
        <v>0</v>
      </c>
      <c r="N3" s="1"/>
    </row>
    <row r="4" spans="1:14" s="18" customFormat="1" ht="33.75" x14ac:dyDescent="0.25">
      <c r="A4" s="19"/>
      <c r="B4" s="19"/>
      <c r="C4" s="42"/>
      <c r="D4" s="20"/>
      <c r="E4" s="45" t="s">
        <v>26</v>
      </c>
      <c r="F4" s="16" t="s">
        <v>21</v>
      </c>
      <c r="G4" s="14">
        <v>2</v>
      </c>
      <c r="H4" s="14">
        <v>4</v>
      </c>
      <c r="I4" s="14">
        <v>6</v>
      </c>
      <c r="J4" s="13">
        <f t="shared" ref="J4:J15" si="2">(G4+4*H4+I4)/6</f>
        <v>4</v>
      </c>
      <c r="K4" s="13">
        <f>I4/$G$20</f>
        <v>8.8235294117647047</v>
      </c>
      <c r="L4" s="15">
        <f>J4*$G$23/$G$19</f>
        <v>6.6022197652337899</v>
      </c>
      <c r="M4" s="13">
        <f t="shared" ref="M4:M15" si="3">(I4-G4)/6</f>
        <v>0.66666666666666663</v>
      </c>
      <c r="N4" s="51" t="s">
        <v>48</v>
      </c>
    </row>
    <row r="5" spans="1:14" s="18" customFormat="1" ht="24" x14ac:dyDescent="0.25">
      <c r="A5" s="19"/>
      <c r="B5" s="19"/>
      <c r="C5" s="53"/>
      <c r="D5" s="52" t="s">
        <v>35</v>
      </c>
      <c r="E5" s="37" t="s">
        <v>40</v>
      </c>
      <c r="F5" s="16" t="s">
        <v>45</v>
      </c>
      <c r="G5" s="14">
        <v>3</v>
      </c>
      <c r="H5" s="14">
        <v>4</v>
      </c>
      <c r="I5" s="14">
        <v>6</v>
      </c>
      <c r="J5" s="13">
        <f>(G5+4*H5+I5)/6</f>
        <v>4.166666666666667</v>
      </c>
      <c r="K5" s="13">
        <f>I5/$G$20</f>
        <v>8.8235294117647047</v>
      </c>
      <c r="L5" s="15">
        <f>J5*$G$23/$G$19</f>
        <v>6.877312255451864</v>
      </c>
      <c r="M5" s="13">
        <f>(I5-G5)/6</f>
        <v>0.5</v>
      </c>
      <c r="N5" s="16" t="s">
        <v>46</v>
      </c>
    </row>
    <row r="6" spans="1:14" s="18" customFormat="1" ht="24" x14ac:dyDescent="0.25">
      <c r="A6" s="19"/>
      <c r="B6" s="19"/>
      <c r="C6" s="53"/>
      <c r="D6" s="52"/>
      <c r="E6" s="45" t="s">
        <v>41</v>
      </c>
      <c r="F6" s="16" t="s">
        <v>39</v>
      </c>
      <c r="G6" s="14">
        <v>1</v>
      </c>
      <c r="H6" s="14">
        <v>2</v>
      </c>
      <c r="I6" s="14">
        <v>4</v>
      </c>
      <c r="J6" s="13">
        <f>(G6+4*H6+I6)/6</f>
        <v>2.1666666666666665</v>
      </c>
      <c r="K6" s="13">
        <f>I6/$G$20</f>
        <v>5.8823529411764701</v>
      </c>
      <c r="L6" s="15">
        <f>J6*$G$23/$G$19</f>
        <v>3.576202372834969</v>
      </c>
      <c r="M6" s="13">
        <f>(I6-G6)/6</f>
        <v>0.5</v>
      </c>
      <c r="N6" s="1" t="s">
        <v>44</v>
      </c>
    </row>
    <row r="7" spans="1:14" s="18" customFormat="1" ht="24" x14ac:dyDescent="0.25">
      <c r="A7" s="19"/>
      <c r="B7" s="19"/>
      <c r="C7" s="53"/>
      <c r="D7" s="52" t="s">
        <v>36</v>
      </c>
      <c r="E7" s="45" t="s">
        <v>41</v>
      </c>
      <c r="F7" s="16" t="s">
        <v>37</v>
      </c>
      <c r="G7" s="14">
        <v>3</v>
      </c>
      <c r="H7" s="14">
        <v>4</v>
      </c>
      <c r="I7" s="14">
        <v>6</v>
      </c>
      <c r="J7" s="13">
        <f t="shared" si="2"/>
        <v>4.166666666666667</v>
      </c>
      <c r="K7" s="13">
        <f>I7/$G$20</f>
        <v>8.8235294117647047</v>
      </c>
      <c r="L7" s="15">
        <f>J7*$G$23/$G$19</f>
        <v>6.877312255451864</v>
      </c>
      <c r="M7" s="13">
        <f t="shared" ref="M7" si="4">(I7-G7)/6</f>
        <v>0.5</v>
      </c>
      <c r="N7" s="16" t="s">
        <v>38</v>
      </c>
    </row>
    <row r="8" spans="1:14" s="18" customFormat="1" ht="33.75" x14ac:dyDescent="0.25">
      <c r="A8" s="19"/>
      <c r="B8" s="19"/>
      <c r="C8" s="53"/>
      <c r="D8" s="52"/>
      <c r="E8" s="45" t="s">
        <v>34</v>
      </c>
      <c r="F8" s="16" t="s">
        <v>42</v>
      </c>
      <c r="G8" s="14">
        <v>2</v>
      </c>
      <c r="H8" s="14">
        <v>4</v>
      </c>
      <c r="I8" s="14">
        <v>8</v>
      </c>
      <c r="J8" s="13">
        <f t="shared" ref="J8" si="5">(G8+4*H8+I8)/6</f>
        <v>4.333333333333333</v>
      </c>
      <c r="K8" s="13">
        <f>I8/$G$20</f>
        <v>11.76470588235294</v>
      </c>
      <c r="L8" s="15">
        <f>J8*$G$23/$G$19</f>
        <v>7.152404745669938</v>
      </c>
      <c r="M8" s="13">
        <f t="shared" si="3"/>
        <v>1</v>
      </c>
      <c r="N8" s="1" t="s">
        <v>43</v>
      </c>
    </row>
    <row r="9" spans="1:14" s="18" customFormat="1" x14ac:dyDescent="0.25">
      <c r="A9" s="19"/>
      <c r="B9" s="19"/>
      <c r="C9" s="42"/>
      <c r="D9" s="20"/>
      <c r="E9" s="45" t="s">
        <v>22</v>
      </c>
      <c r="F9" s="50" t="s">
        <v>23</v>
      </c>
      <c r="G9" s="14">
        <f>SUM(G5:G8)*0.3</f>
        <v>2.6999999999999997</v>
      </c>
      <c r="H9" s="14">
        <f>SUM(H5:H8)*0.3</f>
        <v>4.2</v>
      </c>
      <c r="I9" s="14">
        <f>SUM(I5:I8)*0.3</f>
        <v>7.1999999999999993</v>
      </c>
      <c r="J9" s="13">
        <f t="shared" si="2"/>
        <v>4.45</v>
      </c>
      <c r="K9" s="13">
        <f t="shared" ref="K9:K15" si="6">I9/$G$20</f>
        <v>10.588235294117645</v>
      </c>
      <c r="L9" s="15">
        <f t="shared" ref="L9:L15" si="7">J9*$G$23/$G$19</f>
        <v>7.3449694888225912</v>
      </c>
      <c r="M9" s="13">
        <f t="shared" si="3"/>
        <v>0.75</v>
      </c>
      <c r="N9" s="1"/>
    </row>
    <row r="10" spans="1:14" s="18" customFormat="1" x14ac:dyDescent="0.25">
      <c r="A10" s="19"/>
      <c r="B10" s="19"/>
      <c r="C10" s="42"/>
      <c r="D10" s="20"/>
      <c r="E10" s="45" t="s">
        <v>14</v>
      </c>
      <c r="F10" s="50" t="s">
        <v>14</v>
      </c>
      <c r="G10" s="14">
        <f>SUM(G5:G8)*0.3</f>
        <v>2.6999999999999997</v>
      </c>
      <c r="H10" s="14">
        <f>SUM(H5:H8)*0.3</f>
        <v>4.2</v>
      </c>
      <c r="I10" s="14">
        <f>SUM(I5:I8)*0.3</f>
        <v>7.1999999999999993</v>
      </c>
      <c r="J10" s="13">
        <f t="shared" si="2"/>
        <v>4.45</v>
      </c>
      <c r="K10" s="13">
        <f t="shared" si="6"/>
        <v>10.588235294117645</v>
      </c>
      <c r="L10" s="15">
        <f t="shared" si="7"/>
        <v>7.3449694888225912</v>
      </c>
      <c r="M10" s="13">
        <f t="shared" si="3"/>
        <v>0.75</v>
      </c>
      <c r="N10" s="1"/>
    </row>
    <row r="11" spans="1:14" s="18" customFormat="1" x14ac:dyDescent="0.25">
      <c r="A11" s="19"/>
      <c r="B11" s="19"/>
      <c r="C11" s="42"/>
      <c r="D11" s="20"/>
      <c r="E11" s="45" t="s">
        <v>26</v>
      </c>
      <c r="F11" s="16" t="s">
        <v>31</v>
      </c>
      <c r="G11" s="14"/>
      <c r="H11" s="14"/>
      <c r="I11" s="14"/>
      <c r="J11" s="13">
        <f t="shared" si="2"/>
        <v>0</v>
      </c>
      <c r="K11" s="13">
        <f t="shared" si="6"/>
        <v>0</v>
      </c>
      <c r="L11" s="15">
        <f t="shared" si="7"/>
        <v>0</v>
      </c>
      <c r="M11" s="13">
        <f t="shared" si="3"/>
        <v>0</v>
      </c>
      <c r="N11" s="1"/>
    </row>
    <row r="12" spans="1:14" s="18" customFormat="1" ht="36" x14ac:dyDescent="0.25">
      <c r="A12" s="19"/>
      <c r="B12" s="19"/>
      <c r="C12" s="42"/>
      <c r="D12" s="20"/>
      <c r="E12" s="45" t="s">
        <v>25</v>
      </c>
      <c r="F12" s="50" t="s">
        <v>29</v>
      </c>
      <c r="G12" s="14"/>
      <c r="H12" s="14"/>
      <c r="I12" s="14"/>
      <c r="J12" s="13">
        <f t="shared" si="2"/>
        <v>0</v>
      </c>
      <c r="K12" s="13">
        <f t="shared" si="6"/>
        <v>0</v>
      </c>
      <c r="L12" s="15">
        <f t="shared" si="7"/>
        <v>0</v>
      </c>
      <c r="M12" s="13">
        <f t="shared" si="3"/>
        <v>0</v>
      </c>
      <c r="N12" s="1"/>
    </row>
    <row r="13" spans="1:14" s="18" customFormat="1" ht="24" x14ac:dyDescent="0.25">
      <c r="A13" s="19"/>
      <c r="B13" s="19"/>
      <c r="C13" s="42"/>
      <c r="D13" s="20"/>
      <c r="E13" s="45" t="s">
        <v>24</v>
      </c>
      <c r="F13" s="16" t="s">
        <v>27</v>
      </c>
      <c r="G13" s="14"/>
      <c r="H13" s="14"/>
      <c r="I13" s="14"/>
      <c r="J13" s="13">
        <f t="shared" si="2"/>
        <v>0</v>
      </c>
      <c r="K13" s="13">
        <f t="shared" si="6"/>
        <v>0</v>
      </c>
      <c r="L13" s="15">
        <f t="shared" si="7"/>
        <v>0</v>
      </c>
      <c r="M13" s="13">
        <f t="shared" si="3"/>
        <v>0</v>
      </c>
      <c r="N13" s="1"/>
    </row>
    <row r="14" spans="1:14" s="18" customFormat="1" x14ac:dyDescent="0.25">
      <c r="A14" s="19"/>
      <c r="B14" s="19"/>
      <c r="C14" s="42"/>
      <c r="D14" s="20"/>
      <c r="E14" s="45"/>
      <c r="F14" s="16" t="s">
        <v>30</v>
      </c>
      <c r="G14" s="14">
        <v>1</v>
      </c>
      <c r="H14" s="14">
        <v>1</v>
      </c>
      <c r="I14" s="14">
        <v>2</v>
      </c>
      <c r="J14" s="13">
        <f t="shared" si="2"/>
        <v>1.1666666666666667</v>
      </c>
      <c r="K14" s="13">
        <f t="shared" si="6"/>
        <v>2.9411764705882351</v>
      </c>
      <c r="L14" s="15">
        <f t="shared" si="7"/>
        <v>1.9256474315265222</v>
      </c>
      <c r="M14" s="13">
        <f t="shared" si="3"/>
        <v>0.16666666666666666</v>
      </c>
      <c r="N14" s="1"/>
    </row>
    <row r="15" spans="1:14" s="18" customFormat="1" x14ac:dyDescent="0.25">
      <c r="A15" s="19"/>
      <c r="B15" s="19"/>
      <c r="C15" s="49"/>
      <c r="D15" s="47"/>
      <c r="E15" s="45"/>
      <c r="F15" s="50" t="s">
        <v>28</v>
      </c>
      <c r="G15" s="14">
        <v>1</v>
      </c>
      <c r="H15" s="14">
        <v>1</v>
      </c>
      <c r="I15" s="14">
        <v>1</v>
      </c>
      <c r="J15" s="13">
        <f t="shared" si="2"/>
        <v>1</v>
      </c>
      <c r="K15" s="13">
        <f t="shared" si="6"/>
        <v>1.4705882352941175</v>
      </c>
      <c r="L15" s="15">
        <f t="shared" si="7"/>
        <v>1.6505549413084475</v>
      </c>
      <c r="M15" s="13">
        <f t="shared" si="3"/>
        <v>0</v>
      </c>
      <c r="N15" s="1"/>
    </row>
    <row r="18" spans="1:14" x14ac:dyDescent="0.25">
      <c r="F18" s="26" t="s">
        <v>6</v>
      </c>
      <c r="G18" s="27">
        <f>SUM(G2:G15)</f>
        <v>18.399999999999999</v>
      </c>
      <c r="H18" s="27">
        <f>SUM(H2:H15)</f>
        <v>28.4</v>
      </c>
      <c r="I18" s="27">
        <f>SUM(I2:I15)</f>
        <v>47.400000000000006</v>
      </c>
      <c r="M18" s="32">
        <f>SQRT(SUMSQ(M2:M15))</f>
        <v>1.8295415333416791</v>
      </c>
    </row>
    <row r="19" spans="1:14" x14ac:dyDescent="0.25">
      <c r="F19" s="26" t="s">
        <v>13</v>
      </c>
      <c r="G19" s="27">
        <f>(G18+4*H18+I18)/6</f>
        <v>29.900000000000002</v>
      </c>
      <c r="H19" s="28"/>
      <c r="I19" s="27"/>
      <c r="M19" s="32">
        <f>2*M18/G20</f>
        <v>5.3810045098284673</v>
      </c>
    </row>
    <row r="20" spans="1:14" x14ac:dyDescent="0.25">
      <c r="F20" s="26" t="s">
        <v>5</v>
      </c>
      <c r="G20" s="29">
        <v>0.68</v>
      </c>
      <c r="H20" s="28"/>
      <c r="I20" s="27"/>
      <c r="M20" s="33">
        <f>M19/G23</f>
        <v>0.1090340597033775</v>
      </c>
    </row>
    <row r="21" spans="1:14" x14ac:dyDescent="0.25">
      <c r="A21" s="12"/>
      <c r="B21" s="12"/>
      <c r="C21" s="44"/>
      <c r="D21" s="12"/>
      <c r="E21" s="38"/>
      <c r="F21" s="26" t="s">
        <v>3</v>
      </c>
      <c r="G21" s="27">
        <f>G18/G20</f>
        <v>27.058823529411761</v>
      </c>
      <c r="H21" s="28">
        <f>H18/G20</f>
        <v>41.764705882352935</v>
      </c>
      <c r="I21" s="27">
        <f>I18/G20</f>
        <v>69.705882352941174</v>
      </c>
      <c r="M21" s="32"/>
    </row>
    <row r="22" spans="1:14" x14ac:dyDescent="0.25">
      <c r="A22" s="12"/>
      <c r="B22" s="12"/>
      <c r="C22" s="44"/>
      <c r="D22" s="12"/>
      <c r="E22" s="38"/>
      <c r="F22" s="30" t="s">
        <v>12</v>
      </c>
      <c r="G22" s="27">
        <f>(G21+4*H21+I21)/6</f>
        <v>43.970588235294116</v>
      </c>
      <c r="H22" s="28"/>
      <c r="I22" s="27"/>
      <c r="M22" s="32"/>
    </row>
    <row r="23" spans="1:14" x14ac:dyDescent="0.25">
      <c r="A23" s="12"/>
      <c r="B23" s="12"/>
      <c r="C23" s="44"/>
      <c r="D23" s="12"/>
      <c r="E23" s="38"/>
      <c r="F23" s="31" t="s">
        <v>11</v>
      </c>
      <c r="G23" s="27">
        <f>G22+M18*2/G20</f>
        <v>49.351592745122581</v>
      </c>
      <c r="H23" s="28"/>
      <c r="I23" s="27"/>
      <c r="M23" s="3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</sheetData>
  <mergeCells count="4">
    <mergeCell ref="D7:D8"/>
    <mergeCell ref="D5:D6"/>
    <mergeCell ref="C5:C6"/>
    <mergeCell ref="C7:C8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85DE1AA-8A51-4E1D-817E-88E3F1D77B6A}">
  <ds:schemaRefs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ОБЩИЕ-1070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