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75" yWindow="180" windowWidth="24240" windowHeight="13560" tabRatio="704"/>
  </bookViews>
  <sheets>
    <sheet name="ОБЩИЕ-950" sheetId="19" r:id="rId1"/>
    <sheet name="Ограничения" sheetId="20" r:id="rId2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9" l="1"/>
  <c r="I8" i="19"/>
  <c r="G8" i="19"/>
  <c r="J7" i="19"/>
  <c r="K7" i="19"/>
  <c r="M7" i="19"/>
  <c r="M3" i="19" l="1"/>
  <c r="K3" i="19"/>
  <c r="J3" i="19"/>
  <c r="J4" i="19" l="1"/>
  <c r="K4" i="19"/>
  <c r="M4" i="19"/>
  <c r="J5" i="19"/>
  <c r="K5" i="19"/>
  <c r="M5" i="19"/>
  <c r="J6" i="19"/>
  <c r="K6" i="19"/>
  <c r="M6" i="19"/>
  <c r="J10" i="19"/>
  <c r="K10" i="19"/>
  <c r="M10" i="19"/>
  <c r="J11" i="19"/>
  <c r="K11" i="19"/>
  <c r="M11" i="19"/>
  <c r="J12" i="19"/>
  <c r="K12" i="19"/>
  <c r="M12" i="19"/>
  <c r="J13" i="19"/>
  <c r="K13" i="19"/>
  <c r="M13" i="19"/>
  <c r="J14" i="19"/>
  <c r="K14" i="19"/>
  <c r="M14" i="19"/>
  <c r="H9" i="19" l="1"/>
  <c r="I9" i="19"/>
  <c r="G9" i="19"/>
  <c r="K9" i="19" l="1"/>
  <c r="M9" i="19"/>
  <c r="J9" i="19"/>
  <c r="J8" i="19"/>
  <c r="M8" i="19" l="1"/>
  <c r="K8" i="19"/>
  <c r="I17" i="19"/>
  <c r="I20" i="19" s="1"/>
  <c r="G17" i="19"/>
  <c r="G20" i="19" s="1"/>
  <c r="H17" i="19"/>
  <c r="H20" i="19" s="1"/>
  <c r="M17" i="19" l="1"/>
  <c r="M18" i="19" s="1"/>
  <c r="G18" i="19"/>
  <c r="G21" i="19"/>
  <c r="G22" i="19" l="1"/>
  <c r="L3" i="19" l="1"/>
  <c r="L7" i="19"/>
  <c r="L11" i="19"/>
  <c r="L10" i="19"/>
  <c r="L8" i="19"/>
  <c r="L6" i="19"/>
  <c r="L9" i="19"/>
  <c r="L14" i="19"/>
  <c r="L13" i="19"/>
  <c r="L4" i="19"/>
  <c r="L12" i="19"/>
  <c r="L5" i="19"/>
  <c r="M19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F19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<sst xmlns="http://schemas.openxmlformats.org/spreadsheetml/2006/main" count="50" uniqueCount="45">
  <si>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</si>
  <si>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</si>
  <si>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</si>
  <si>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</si>
  <si>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</si>
  <si>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</si>
  <si>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</si>
  <si>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</si>
  <si>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</si>
  <si>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</si>
  <si>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</si>
  <si>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</si>
  <si>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</si>
  <si>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</si>
  <si>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</si>
  <si>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</si>
  <si>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</si>
  <si>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</si>
  <si>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</si>
  <si>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</si>
  <si>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Бэк</t>
  </si>
  <si>
    <t>Компонент
(тип работ)</t>
  </si>
  <si>
    <t>Проектирование и постановка задач</t>
  </si>
  <si>
    <t>Тестирвание</t>
  </si>
  <si>
    <t>Тестирвание (на обоих окружениях)</t>
  </si>
  <si>
    <t>Менеджмент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</si>
  <si>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</si>
  <si>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</si>
  <si>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</si>
  <si>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</si>
  <si>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Интеграция</t>
  </si>
  <si>
    <t>Аналитическая поддержка (при возникновении вопросов в ходе разработки - решение их с заказчиком и партнерами, ответы на вопросы заказчика по функционалу)</t>
  </si>
  <si>
    <t>Приемка</t>
  </si>
  <si>
    <t>ОБЩИЕ-950 Запрос баланса по СМС</t>
  </si>
  <si>
    <t>Допущения и ограничения</t>
  </si>
  <si>
    <t>Реализация проверки подписи входящих запросов от «Связной Загрузка»</t>
  </si>
  <si>
    <t>ВТБ24 с Сязной Загрузка согласовывают:
- ключевое слово (для смс);
- короткий номер, на который клиенты будут отправлять смс-сообщения.
Пользователь отправляет ключевое слово на короткий номер.
Система лояльности "Коллекция" через Св. Загрузка отправляет клиенту смс с его балансом (клиент идентифицируется по номеру телефона, с которого отправлено смс).
Клиент не получает смс с балансом в случаях сбоев/отказов какой-либо из систем (не отвечает Св. Загрузка, сбой/недоступность системы Коллекция) или если не найден клиент с данным номером телефона.
Описание взаимодействия интеграции со «Связной-Загрузка»
http://docs.zagruzka.com/pages/viewpage.action?pageId=327775#SMSD1%81%D0%B5%D1%80%D0%B2%D0%B8%D1%81.HTTP%D0%BF%D1%80%D0%BE%D1%82%D0%BE%D0%BA%D0%BE%D0%BB%D0%B4%D0%BB%D1%8F%D0%BF%D0%B0%D1%80%D1%82%D0%BD%D0%B5%D1%80%D0%BE%D0%B2.-%D0%94%D0%B0%D0%BD%D0%BD%D1%8B%D0%B5%2C%D0%BA%D0%BE%D1%82%D0%BE%D1%80%D1%8B%D0%B5%D0%9A%D</t>
  </si>
  <si>
    <t>Архитектурная поддержка проекта</t>
  </si>
  <si>
    <t>Согласование ключевого слова, короткого номера, получение текста смс.</t>
  </si>
  <si>
    <r>
      <t xml:space="preserve">Аналитика 
</t>
    </r>
    <r>
      <rPr>
        <sz val="8"/>
        <color theme="1"/>
        <rFont val="Arial"/>
        <family val="2"/>
        <charset val="204"/>
      </rPr>
      <t>- предварительное согласование требований,
- спецификация,
- актуализация спецификации после релиза.</t>
    </r>
  </si>
  <si>
    <t>Интеграционное тестирование со «Связной Загрузка» на тестовом и боевом окружениях</t>
  </si>
  <si>
    <t>1.1. ВТБ24 самостоятельно решает вопросы, связанные с договором со «Связной Загрузка». Банку самостоятельно необходимо выяснить, предусматривает ли договор ВТБ24 и Св. Загрузка использование подобного функционала Св. Загрузка.
1.2.В Св.Загрузка необходимо предоставить все необходимые данные
Перечислены здесь: http://docs.zagruzka.com/pages/viewpage.action?pageId=327775#SMSD1%81%D0%B5%D1%80%D0%B2%D0%B8%D1%81.HTTP%D0%BF%D1%80%D0%BE%D1%82%D0%BE%D0%BA%D0%BE%D0%BB%D0%B4%D0%BB%D1%8F%D0%BF%D0%B0%D1%80%D1%82%D0%BD%D0%B5%D1%80%D0%BE%D0%B2.-%D0%94%D0%B0%D0%BD%D0%BD%D1%8B%D0%B5%2C%D0%BA%D0%BE%D1%82%D0%BE%D1%80%D1%8B%D0%B5%D0%9A%D
1.3. Для реализации функционала Св. Загрузка должна предоставить Рапидсофт ключ, для проверки подписи своих запросов к нашему сервису
Цитата из спецификации: «Ключ для генерации хэша Контент-провайдеру выдает Агрегатор.»
1.4. Банк должен предоставить тексты:
- Для СМС с балансом. Если нужно включить ФИО, то отдельный текст для неактивированных пользователей
- Для СМС, когда пользователя не удалось опознать по телефону
1.5. Клиент не получает смс с балансом в случаях сбоев/отказов какой-либо из систем (не отвечает Св. Загрузка, сбой/недоступность системы Коллекция) или если не найден клиент с данным номером телефона.</t>
  </si>
  <si>
    <t>Создание веб-сервиса для «Связной Загрузка»</t>
  </si>
  <si>
    <t>Снизили оценку, основываясь на "промышленный" опыт интеграции с Связной-Загрузка</t>
  </si>
  <si>
    <r>
      <t xml:space="preserve">1. Ознакомление с документацией и реализация требований Связного Загрузки
2.  Реализация логики сервиса
</t>
    </r>
    <r>
      <rPr>
        <sz val="8"/>
        <color rgb="FFFF0000"/>
        <rFont val="Arial"/>
        <family val="2"/>
        <charset val="204"/>
      </rPr>
      <t>Сервис перенесли с бэка на фронт, сэкономив на инфрасруктурных работах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</si>
</sst>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top" wrapText="1"/>
    </xf>
    <xf numFmtId="1" fontId="7" fillId="3" borderId="3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1" fontId="5" fillId="3" borderId="1" xfId="0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center" wrapText="1"/>
    </xf>
    <xf numFmtId="1" fontId="5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2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11" fillId="4" borderId="1" xfId="23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vertical="top" wrapText="1"/>
    </xf>
    <xf numFmtId="1" fontId="7" fillId="0" borderId="0" xfId="0" applyNumberFormat="1" applyFont="1" applyAlignment="1">
      <alignment horizontal="center" vertical="top" wrapText="1"/>
    </xf>
    <xf numFmtId="1" fontId="10" fillId="0" borderId="0" xfId="0" applyNumberFormat="1" applyFont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1" fontId="7" fillId="0" borderId="4" xfId="0" applyNumberFormat="1" applyFont="1" applyFill="1" applyBorder="1" applyAlignment="1">
      <alignment vertical="top" wrapText="1"/>
    </xf>
    <xf numFmtId="1" fontId="7" fillId="0" borderId="5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14" fillId="5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5" fillId="0" borderId="1" xfId="0" applyFont="1" applyBorder="1" applyAlignment="1">
      <alignment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0"/>
  <sheetViews>
    <sheetView tabSelected="1" workbookViewId="0">
      <pane ySplit="1" topLeftCell="A5" activePane="bottomLeft" state="frozen"/>
      <selection activeCell="C1" sqref="C1"/>
      <selection pane="bottomLeft" activeCell="N7" sqref="N7"/>
    </sheetView>
  </sheetViews>
  <sheetFormatPr defaultColWidth="8.86328125" defaultRowHeight="11.65" x14ac:dyDescent="0.45"/>
  <cols>
    <col min="1" max="1" width="12.265625" style="21" hidden="1" customWidth="1"/>
    <col min="2" max="2" width="7.1328125" style="21" hidden="1" customWidth="1"/>
    <col min="3" max="3" width="8.86328125" style="44" customWidth="1"/>
    <col min="4" max="4" width="25.265625" style="22" bestFit="1" customWidth="1"/>
    <col min="5" max="5" width="12.86328125" style="7" bestFit="1" customWidth="1"/>
    <col min="6" max="6" width="52.73046875" style="23" customWidth="1"/>
    <col min="7" max="7" width="7.86328125" style="24" customWidth="1"/>
    <col min="8" max="8" width="10" style="24" customWidth="1"/>
    <col min="9" max="9" width="9.3984375" style="24" customWidth="1"/>
    <col min="10" max="10" width="9" style="24" customWidth="1"/>
    <col min="11" max="11" width="9.265625" style="24" bestFit="1" customWidth="1"/>
    <col min="12" max="12" width="11.3984375" style="25" bestFit="1" customWidth="1"/>
    <col min="13" max="13" width="8" style="24" customWidth="1"/>
    <col min="14" max="14" width="102.265625" style="41" customWidth="1"/>
    <col min="15" max="16384" width="8.86328125" style="12"/>
  </cols>
  <sheetData>
    <row r="1" spans="1:14" s="7" customFormat="1" ht="34.9" x14ac:dyDescent="0.45">
      <c r="A1" s="2" t="s">
        <v>17</v>
      </c>
      <c r="B1" s="2" t="s">
        <v>18</v>
      </c>
      <c r="C1" s="42" t="s">
        <v>16</v>
      </c>
      <c r="D1" s="3" t="s">
        <v>15</v>
      </c>
      <c r="E1" s="3" t="s">
        <v>21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151.9" x14ac:dyDescent="0.45">
      <c r="A2" s="34"/>
      <c r="B2" s="35"/>
      <c r="C2" s="9">
        <f>SUM(L3:L14)</f>
        <v>73.372938189024765</v>
      </c>
      <c r="D2" s="10" t="s">
        <v>33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36</v>
      </c>
    </row>
    <row r="3" spans="1:14" s="18" customFormat="1" ht="42" x14ac:dyDescent="0.45">
      <c r="A3" s="19"/>
      <c r="B3" s="19"/>
      <c r="C3" s="49"/>
      <c r="D3" s="47"/>
      <c r="E3" s="37" t="s">
        <v>26</v>
      </c>
      <c r="F3" s="16" t="s">
        <v>39</v>
      </c>
      <c r="G3" s="14">
        <v>1</v>
      </c>
      <c r="H3" s="14">
        <v>2</v>
      </c>
      <c r="I3" s="14">
        <v>3</v>
      </c>
      <c r="J3" s="13">
        <f t="shared" ref="J3" si="0">(G3+4*H3+I3)/6</f>
        <v>2</v>
      </c>
      <c r="K3" s="13">
        <f t="shared" ref="K3:K14" si="1">I3/$G$19</f>
        <v>4.4117647058823524</v>
      </c>
      <c r="L3" s="15">
        <f t="shared" ref="L3:L14" si="2">J3*$G$22/$G$18</f>
        <v>3.4939494375726072</v>
      </c>
      <c r="M3" s="13">
        <f t="shared" ref="M3" si="3">(I3-G3)/6</f>
        <v>0.33333333333333331</v>
      </c>
      <c r="N3" s="1"/>
    </row>
    <row r="4" spans="1:14" s="18" customFormat="1" x14ac:dyDescent="0.45">
      <c r="A4" s="19"/>
      <c r="B4" s="19"/>
      <c r="C4" s="43"/>
      <c r="D4" s="20"/>
      <c r="E4" s="46" t="s">
        <v>27</v>
      </c>
      <c r="F4" s="16" t="s">
        <v>22</v>
      </c>
      <c r="G4" s="14">
        <v>1</v>
      </c>
      <c r="H4" s="14">
        <v>2</v>
      </c>
      <c r="I4" s="14">
        <v>3</v>
      </c>
      <c r="J4" s="13">
        <f t="shared" ref="J4:J14" si="4">(G4+4*H4+I4)/6</f>
        <v>2</v>
      </c>
      <c r="K4" s="13">
        <f t="shared" si="1"/>
        <v>4.4117647058823524</v>
      </c>
      <c r="L4" s="15">
        <f t="shared" si="2"/>
        <v>3.4939494375726072</v>
      </c>
      <c r="M4" s="13">
        <f t="shared" ref="M4:M14" si="5">(I4-G4)/6</f>
        <v>0.33333333333333331</v>
      </c>
      <c r="N4" s="52" t="s">
        <v>38</v>
      </c>
    </row>
    <row r="5" spans="1:14" s="18" customFormat="1" ht="40.5" x14ac:dyDescent="0.45">
      <c r="A5" s="19"/>
      <c r="B5" s="19"/>
      <c r="C5" s="43"/>
      <c r="D5" s="20"/>
      <c r="E5" s="37" t="s">
        <v>20</v>
      </c>
      <c r="F5" s="16" t="s">
        <v>42</v>
      </c>
      <c r="G5" s="14">
        <v>2</v>
      </c>
      <c r="H5" s="14">
        <v>4</v>
      </c>
      <c r="I5" s="14">
        <v>8</v>
      </c>
      <c r="J5" s="13">
        <f t="shared" si="4"/>
        <v>4.333333333333333</v>
      </c>
      <c r="K5" s="13">
        <f t="shared" si="1"/>
        <v>11.76470588235294</v>
      </c>
      <c r="L5" s="15">
        <f t="shared" si="2"/>
        <v>7.5702237814073143</v>
      </c>
      <c r="M5" s="13">
        <f t="shared" si="5"/>
        <v>1</v>
      </c>
      <c r="N5" s="1" t="s">
        <v>44</v>
      </c>
    </row>
    <row r="6" spans="1:14" s="18" customFormat="1" ht="23.25" x14ac:dyDescent="0.45">
      <c r="A6" s="19"/>
      <c r="B6" s="19"/>
      <c r="C6" s="43"/>
      <c r="D6" s="20"/>
      <c r="E6" s="37" t="s">
        <v>20</v>
      </c>
      <c r="F6" s="16" t="s">
        <v>35</v>
      </c>
      <c r="G6" s="14">
        <v>1</v>
      </c>
      <c r="H6" s="14">
        <v>3</v>
      </c>
      <c r="I6" s="14">
        <v>6</v>
      </c>
      <c r="J6" s="13">
        <f t="shared" si="4"/>
        <v>3.1666666666666665</v>
      </c>
      <c r="K6" s="13">
        <f t="shared" si="1"/>
        <v>8.8235294117647047</v>
      </c>
      <c r="L6" s="15">
        <f t="shared" si="2"/>
        <v>5.5320866094899612</v>
      </c>
      <c r="M6" s="13">
        <f t="shared" si="5"/>
        <v>0.83333333333333337</v>
      </c>
      <c r="N6" s="57" t="s">
        <v>43</v>
      </c>
    </row>
    <row r="7" spans="1:14" s="18" customFormat="1" ht="23.25" x14ac:dyDescent="0.45">
      <c r="A7" s="19"/>
      <c r="B7" s="19"/>
      <c r="C7" s="43"/>
      <c r="D7" s="20"/>
      <c r="E7" s="46" t="s">
        <v>30</v>
      </c>
      <c r="F7" s="16" t="s">
        <v>40</v>
      </c>
      <c r="G7" s="14">
        <v>4</v>
      </c>
      <c r="H7" s="14">
        <v>8</v>
      </c>
      <c r="I7" s="14">
        <v>16</v>
      </c>
      <c r="J7" s="13">
        <f t="shared" ref="J7" si="6">(G7+4*H7+I7)/6</f>
        <v>8.6666666666666661</v>
      </c>
      <c r="K7" s="13">
        <f t="shared" si="1"/>
        <v>23.52941176470588</v>
      </c>
      <c r="L7" s="15">
        <f t="shared" si="2"/>
        <v>15.140447562814629</v>
      </c>
      <c r="M7" s="13">
        <f t="shared" ref="M7" si="7">(I7-G7)/6</f>
        <v>2</v>
      </c>
      <c r="N7" s="57" t="s">
        <v>43</v>
      </c>
    </row>
    <row r="8" spans="1:14" s="18" customFormat="1" x14ac:dyDescent="0.45">
      <c r="A8" s="19"/>
      <c r="B8" s="19"/>
      <c r="C8" s="43"/>
      <c r="D8" s="20"/>
      <c r="E8" s="46" t="s">
        <v>23</v>
      </c>
      <c r="F8" s="51" t="s">
        <v>24</v>
      </c>
      <c r="G8" s="14">
        <f>SUM(G5:G6)*0.3</f>
        <v>0.89999999999999991</v>
      </c>
      <c r="H8" s="14">
        <f>SUM(H5:H6)*0.3</f>
        <v>2.1</v>
      </c>
      <c r="I8" s="14">
        <f>SUM(I5:I6)*0.3</f>
        <v>4.2</v>
      </c>
      <c r="J8" s="13">
        <f t="shared" si="4"/>
        <v>2.25</v>
      </c>
      <c r="K8" s="13">
        <f t="shared" si="1"/>
        <v>6.1764705882352944</v>
      </c>
      <c r="L8" s="15">
        <f t="shared" si="2"/>
        <v>3.9306931172691835</v>
      </c>
      <c r="M8" s="13">
        <f t="shared" si="5"/>
        <v>0.55000000000000004</v>
      </c>
      <c r="N8" s="1"/>
    </row>
    <row r="9" spans="1:14" s="18" customFormat="1" x14ac:dyDescent="0.45">
      <c r="A9" s="19"/>
      <c r="B9" s="19"/>
      <c r="C9" s="43"/>
      <c r="D9" s="20"/>
      <c r="E9" s="46" t="s">
        <v>14</v>
      </c>
      <c r="F9" s="51" t="s">
        <v>14</v>
      </c>
      <c r="G9" s="14">
        <f>SUM(G5:G6)*0.3</f>
        <v>0.89999999999999991</v>
      </c>
      <c r="H9" s="14">
        <f>SUM(H5:H6)*0.3</f>
        <v>2.1</v>
      </c>
      <c r="I9" s="14">
        <f>SUM(I5:I6)*0.3</f>
        <v>4.2</v>
      </c>
      <c r="J9" s="13">
        <f t="shared" si="4"/>
        <v>2.25</v>
      </c>
      <c r="K9" s="13">
        <f t="shared" si="1"/>
        <v>6.1764705882352944</v>
      </c>
      <c r="L9" s="15">
        <f t="shared" si="2"/>
        <v>3.9306931172691835</v>
      </c>
      <c r="M9" s="13">
        <f t="shared" si="5"/>
        <v>0.55000000000000004</v>
      </c>
      <c r="N9" s="1"/>
    </row>
    <row r="10" spans="1:14" s="18" customFormat="1" x14ac:dyDescent="0.45">
      <c r="A10" s="19"/>
      <c r="B10" s="19"/>
      <c r="C10" s="43"/>
      <c r="D10" s="20"/>
      <c r="E10" s="46" t="s">
        <v>27</v>
      </c>
      <c r="F10" s="16" t="s">
        <v>37</v>
      </c>
      <c r="G10" s="14">
        <v>1</v>
      </c>
      <c r="H10" s="14">
        <v>1</v>
      </c>
      <c r="I10" s="14">
        <v>2</v>
      </c>
      <c r="J10" s="13">
        <f t="shared" si="4"/>
        <v>1.1666666666666667</v>
      </c>
      <c r="K10" s="13">
        <f t="shared" si="1"/>
        <v>2.9411764705882351</v>
      </c>
      <c r="L10" s="15">
        <f t="shared" si="2"/>
        <v>2.0381371719173544</v>
      </c>
      <c r="M10" s="13">
        <f t="shared" si="5"/>
        <v>0.16666666666666666</v>
      </c>
      <c r="N10" s="1"/>
    </row>
    <row r="11" spans="1:14" s="18" customFormat="1" ht="34.9" x14ac:dyDescent="0.45">
      <c r="A11" s="19"/>
      <c r="B11" s="19"/>
      <c r="C11" s="43"/>
      <c r="D11" s="20"/>
      <c r="E11" s="46" t="s">
        <v>26</v>
      </c>
      <c r="F11" s="51" t="s">
        <v>31</v>
      </c>
      <c r="G11" s="14">
        <v>1</v>
      </c>
      <c r="H11" s="14">
        <v>1</v>
      </c>
      <c r="I11" s="14">
        <v>1</v>
      </c>
      <c r="J11" s="13">
        <f t="shared" si="4"/>
        <v>1</v>
      </c>
      <c r="K11" s="13">
        <f t="shared" si="1"/>
        <v>1.4705882352941175</v>
      </c>
      <c r="L11" s="15">
        <f t="shared" si="2"/>
        <v>1.7469747187863036</v>
      </c>
      <c r="M11" s="13">
        <f t="shared" si="5"/>
        <v>0</v>
      </c>
      <c r="N11" s="1"/>
    </row>
    <row r="12" spans="1:14" s="18" customFormat="1" x14ac:dyDescent="0.45">
      <c r="A12" s="19"/>
      <c r="B12" s="19"/>
      <c r="C12" s="43"/>
      <c r="D12" s="20"/>
      <c r="E12" s="46" t="s">
        <v>25</v>
      </c>
      <c r="F12" s="16" t="s">
        <v>28</v>
      </c>
      <c r="G12" s="14">
        <v>6</v>
      </c>
      <c r="H12" s="14">
        <v>12</v>
      </c>
      <c r="I12" s="14">
        <v>24</v>
      </c>
      <c r="J12" s="13">
        <f t="shared" si="4"/>
        <v>13</v>
      </c>
      <c r="K12" s="13">
        <f t="shared" si="1"/>
        <v>35.294117647058819</v>
      </c>
      <c r="L12" s="15">
        <f t="shared" si="2"/>
        <v>22.710671344221947</v>
      </c>
      <c r="M12" s="13">
        <f t="shared" si="5"/>
        <v>3</v>
      </c>
      <c r="N12" s="1"/>
    </row>
    <row r="13" spans="1:14" s="18" customFormat="1" x14ac:dyDescent="0.45">
      <c r="A13" s="19"/>
      <c r="B13" s="19"/>
      <c r="C13" s="43"/>
      <c r="D13" s="20"/>
      <c r="E13" s="46"/>
      <c r="F13" s="16" t="s">
        <v>32</v>
      </c>
      <c r="G13" s="14">
        <v>1</v>
      </c>
      <c r="H13" s="14">
        <v>1</v>
      </c>
      <c r="I13" s="14">
        <v>2</v>
      </c>
      <c r="J13" s="13">
        <f t="shared" si="4"/>
        <v>1.1666666666666667</v>
      </c>
      <c r="K13" s="13">
        <f t="shared" si="1"/>
        <v>2.9411764705882351</v>
      </c>
      <c r="L13" s="15">
        <f t="shared" si="2"/>
        <v>2.0381371719173544</v>
      </c>
      <c r="M13" s="13">
        <f t="shared" si="5"/>
        <v>0.16666666666666666</v>
      </c>
      <c r="N13" s="1"/>
    </row>
    <row r="14" spans="1:14" s="18" customFormat="1" x14ac:dyDescent="0.45">
      <c r="A14" s="19"/>
      <c r="B14" s="19"/>
      <c r="C14" s="50"/>
      <c r="D14" s="48"/>
      <c r="E14" s="46"/>
      <c r="F14" s="51" t="s">
        <v>29</v>
      </c>
      <c r="G14" s="14">
        <v>1</v>
      </c>
      <c r="H14" s="14">
        <v>1</v>
      </c>
      <c r="I14" s="14">
        <v>1</v>
      </c>
      <c r="J14" s="13">
        <f t="shared" si="4"/>
        <v>1</v>
      </c>
      <c r="K14" s="13">
        <f t="shared" si="1"/>
        <v>1.4705882352941175</v>
      </c>
      <c r="L14" s="15">
        <f t="shared" si="2"/>
        <v>1.7469747187863036</v>
      </c>
      <c r="M14" s="13">
        <f t="shared" si="5"/>
        <v>0</v>
      </c>
      <c r="N14" s="1"/>
    </row>
    <row r="17" spans="1:14" x14ac:dyDescent="0.45">
      <c r="F17" s="26" t="s">
        <v>6</v>
      </c>
      <c r="G17" s="27">
        <f>SUM(G2:G14)</f>
        <v>20.8</v>
      </c>
      <c r="H17" s="27">
        <f>SUM(H2:H14)</f>
        <v>39.200000000000003</v>
      </c>
      <c r="I17" s="27">
        <f>SUM(I2:I14)</f>
        <v>74.400000000000006</v>
      </c>
      <c r="M17" s="32">
        <f>SQRT(SUMSQ(M2:M14))</f>
        <v>3.946798984268419</v>
      </c>
    </row>
    <row r="18" spans="1:14" x14ac:dyDescent="0.45">
      <c r="F18" s="26" t="s">
        <v>13</v>
      </c>
      <c r="G18" s="27">
        <f>(G17+4*H17+I17)/6</f>
        <v>42.000000000000007</v>
      </c>
      <c r="H18" s="28"/>
      <c r="I18" s="27"/>
      <c r="M18" s="32">
        <f>2*M17/G19</f>
        <v>11.60823230667182</v>
      </c>
    </row>
    <row r="19" spans="1:14" x14ac:dyDescent="0.45">
      <c r="F19" s="26" t="s">
        <v>5</v>
      </c>
      <c r="G19" s="29">
        <v>0.68</v>
      </c>
      <c r="H19" s="28"/>
      <c r="I19" s="27"/>
      <c r="M19" s="33">
        <f>M18/G22</f>
        <v>0.15820863377130229</v>
      </c>
    </row>
    <row r="20" spans="1:14" x14ac:dyDescent="0.45">
      <c r="A20" s="12"/>
      <c r="B20" s="12"/>
      <c r="C20" s="45"/>
      <c r="D20" s="12"/>
      <c r="E20" s="38"/>
      <c r="F20" s="26" t="s">
        <v>3</v>
      </c>
      <c r="G20" s="27">
        <f>G17/G19</f>
        <v>30.588235294117645</v>
      </c>
      <c r="H20" s="28">
        <f>H17/G19</f>
        <v>57.647058823529413</v>
      </c>
      <c r="I20" s="27">
        <f>I17/G19</f>
        <v>109.41176470588235</v>
      </c>
      <c r="M20" s="32"/>
    </row>
    <row r="21" spans="1:14" x14ac:dyDescent="0.45">
      <c r="A21" s="12"/>
      <c r="B21" s="12"/>
      <c r="C21" s="45"/>
      <c r="D21" s="12"/>
      <c r="E21" s="38"/>
      <c r="F21" s="30" t="s">
        <v>12</v>
      </c>
      <c r="G21" s="27">
        <f>(G20+4*H20+I20)/6</f>
        <v>61.764705882352949</v>
      </c>
      <c r="H21" s="28"/>
      <c r="I21" s="27"/>
      <c r="M21" s="32"/>
    </row>
    <row r="22" spans="1:14" x14ac:dyDescent="0.45">
      <c r="A22" s="12"/>
      <c r="B22" s="12"/>
      <c r="C22" s="45"/>
      <c r="D22" s="12"/>
      <c r="E22" s="38"/>
      <c r="F22" s="31" t="s">
        <v>11</v>
      </c>
      <c r="G22" s="27">
        <f>G21+M17*2/G19</f>
        <v>73.372938189024765</v>
      </c>
      <c r="H22" s="28"/>
      <c r="I22" s="27"/>
      <c r="M22" s="32"/>
      <c r="N22" s="12"/>
    </row>
    <row r="23" spans="1:14" x14ac:dyDescent="0.4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4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4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4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4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4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4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4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4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4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4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4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4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4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4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4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4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4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4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4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4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4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4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4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4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4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4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4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4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4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4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4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4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4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4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4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4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4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4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1" spans="1:14" x14ac:dyDescent="0.4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4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4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4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4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4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4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4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4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4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4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4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4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6" spans="1:14" x14ac:dyDescent="0.4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4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4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4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4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4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4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4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4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4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4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4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4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4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4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4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4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4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4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4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4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4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4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4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4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4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4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4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4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4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4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8" spans="1:14" x14ac:dyDescent="0.4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4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4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4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4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4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4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4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4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4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4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x14ac:dyDescent="0.4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4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</sheetData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.1328125" defaultRowHeight="12.75" x14ac:dyDescent="0.35"/>
  <cols>
    <col min="1" max="1" width="85.3984375" style="54" customWidth="1"/>
    <col min="2" max="16384" width="9.1328125" style="54"/>
  </cols>
  <sheetData>
    <row r="1" spans="1:1" ht="13.15" x14ac:dyDescent="0.4">
      <c r="A1" s="53" t="s">
        <v>34</v>
      </c>
    </row>
    <row r="2" spans="1:1" s="56" customFormat="1" ht="318.75" x14ac:dyDescent="0.45">
      <c r="A2" s="55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85DE1AA-8A51-4E1D-817E-88E3F1D77B6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ОБЩИЕ-950</vt:lpstr>
      <vt:lpstr>Ограничения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