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14295" windowHeight="8415" tabRatio="704"/>
  </bookViews>
  <sheets>
    <sheet name="САЙТ-122" sheetId="19" r:id="rId1"/>
    <sheet name="Предложения по сокращению работ" sheetId="20" r:id="rId2"/>
  </sheets>
  <definedNames>
    <definedName name="_Ref379974539" localSheetId="0">'САЙТ-122'!#REF!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0" l="1"/>
  <c r="C5" i="20"/>
  <c r="G5" i="20"/>
  <c r="I9" i="19"/>
  <c r="J9" i="19"/>
  <c r="H9" i="19"/>
  <c r="K4" i="19"/>
  <c r="L4" i="19"/>
  <c r="N4" i="19"/>
  <c r="G6" i="20" l="1"/>
  <c r="G7" i="20" s="1"/>
  <c r="J10" i="19" l="1"/>
  <c r="I10" i="19"/>
  <c r="H10" i="19"/>
  <c r="N8" i="19"/>
  <c r="L8" i="19"/>
  <c r="K8" i="19"/>
  <c r="N7" i="19"/>
  <c r="K7" i="19"/>
  <c r="L7" i="19" s="1"/>
  <c r="K6" i="19"/>
  <c r="L6" i="19" s="1"/>
  <c r="N6" i="19"/>
  <c r="K13" i="19" l="1"/>
  <c r="L13" i="19" s="1"/>
  <c r="N13" i="19"/>
  <c r="K14" i="19"/>
  <c r="L14" i="19" s="1"/>
  <c r="N14" i="19"/>
  <c r="K15" i="19"/>
  <c r="L15" i="19" s="1"/>
  <c r="N15" i="19"/>
  <c r="K16" i="19"/>
  <c r="L16" i="19" s="1"/>
  <c r="N16" i="19"/>
  <c r="K11" i="19"/>
  <c r="L11" i="19" s="1"/>
  <c r="N11" i="19"/>
  <c r="K12" i="19"/>
  <c r="L12" i="19" s="1"/>
  <c r="N12" i="19"/>
  <c r="K5" i="19"/>
  <c r="L5" i="19" s="1"/>
  <c r="N5" i="19"/>
  <c r="K3" i="19"/>
  <c r="N3" i="19" l="1"/>
  <c r="L3" i="19"/>
  <c r="N10" i="19" l="1"/>
  <c r="K10" i="19"/>
  <c r="L10" i="19" s="1"/>
  <c r="K9" i="19" l="1"/>
  <c r="L9" i="19" s="1"/>
  <c r="N9" i="19"/>
  <c r="J19" i="19"/>
  <c r="J22" i="19" s="1"/>
  <c r="H19" i="19"/>
  <c r="H22" i="19" s="1"/>
  <c r="I19" i="19"/>
  <c r="I22" i="19" s="1"/>
  <c r="H20" i="19" l="1"/>
  <c r="H23" i="19"/>
  <c r="N19" i="19"/>
  <c r="H24" i="19" l="1"/>
  <c r="M4" i="19" s="1"/>
  <c r="N20" i="19"/>
  <c r="M7" i="19" l="1"/>
  <c r="M8" i="19"/>
  <c r="M6" i="19"/>
  <c r="M13" i="19"/>
  <c r="M14" i="19"/>
  <c r="M16" i="19"/>
  <c r="M15" i="19"/>
  <c r="M12" i="19"/>
  <c r="M11" i="19"/>
  <c r="M5" i="19"/>
  <c r="M3" i="19"/>
  <c r="M10" i="19"/>
  <c r="M9" i="19"/>
  <c r="N21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21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<sst xmlns="http://schemas.openxmlformats.org/spreadsheetml/2006/main" count="83" uniqueCount="69">
  <si>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</si>
  <si>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</si>
  <si>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</si>
  <si>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</si>
  <si>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</si>
  <si>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</si>
  <si>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</si>
  <si>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</si>
  <si>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</si>
  <si>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</si>
  <si>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</si>
  <si>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</si>
  <si>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</si>
  <si>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</si>
  <si>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</si>
  <si>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</si>
  <si>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</si>
  <si>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</si>
  <si>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</si>
  <si>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</si>
  <si>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Аналитика</t>
  </si>
  <si>
    <t>Архитектура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</si>
  <si>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</si>
  <si>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</si>
  <si>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</si>
  <si>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Каталог</t>
  </si>
  <si>
    <t>Отладка</t>
  </si>
  <si>
    <t>Проектирование доработок компонента Каталог</t>
  </si>
  <si>
    <t>Архитектурная поддержка проекта</t>
  </si>
  <si>
    <t>Управление</t>
  </si>
  <si>
    <t>Техническое руководство (ревью кода, консультации по тех. реализации, коммуникации с командой  разработчиков)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</si>
  <si>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</si>
  <si>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Должность</t>
  </si>
  <si>
    <t>Тестирование</t>
  </si>
  <si>
    <t>Доработка алгоритма рекомендаций вознаграждений</t>
  </si>
  <si>
    <t>Доработка алгоритма поиска товаров с учётом чёрного списка категорий</t>
  </si>
  <si>
    <t>Эту работу можно исключить. Тогда вместо чёрного списка исключаемых  категорий (BLACK_LIST) может использоваться белый список разрешённых категорий (WHITE_LIST), который уже реализован в системе. Либо полный отказ от фаильтрации по категориям</t>
  </si>
  <si>
    <t>1. Насройки
1. Реализация алогритма (в коде и в БД)
2. Внутренняя интеграция с Сайтом</t>
  </si>
  <si>
    <t>Проектирование и постановка задач.
Меняем существующую хранимку, добавляем сортировку по "рекомендуемости" и свойства MinRecommendedPrice и MaxRecommendedPrice. Старый функционал популярности можно не поддерживать</t>
  </si>
  <si>
    <t>АРМ Каталога</t>
  </si>
  <si>
    <t>Удаление старого функционала рекомендуемых</t>
  </si>
  <si>
    <t>Эту работу можно исключить. Тем не менее, работоспособность функционала поддерживаться не будет.</t>
  </si>
  <si>
    <r>
      <rPr>
        <b/>
        <sz val="8"/>
        <rFont val="Arial"/>
        <family val="2"/>
        <charset val="204"/>
      </rPr>
      <t xml:space="preserve">Алгоритм
</t>
    </r>
    <r>
      <rPr>
        <sz val="8"/>
        <rFont val="Arial"/>
        <family val="2"/>
        <charset val="204"/>
      </rPr>
      <t xml:space="preserve">    1. Сущности:
        1.1. BALANCE - баланс пользователя
        1.2. OFFSET_START - величина смещения относительно баланса для расчёта минимальной цены вознаграждения
        1.3. OFFSET_END - величина смещения относительно баланса для расчёта максимальной цены вознаграждения
        1.4. BLACK_LIST - список исключаемых из рекомендаций категорий
        1.5. MIN_PRICE - минимальная цена рекомендуемого вознаграждения
        1.6. MAX_PRICE - максимальная цена рекомендуемого вознаграждения
    2. Алгоритм
        2.1. Рассчитать MIN_PRICE
          MIN_PRICE = BALANCE - OFFSET_START
        2.2. Если MIN_PRICE &lt; 0, принять MIN_PRICE = 0
        2.3. Рассчитать MAX_PRICE
          MAX_PRICE = BALANCE + MAX_PRICE
        2.4. Выбрать из каталога 6 случайных вознаграждений, таких, чтобы:
            2.4.1. Цена вознаграждения была в диапазоне от MIN_PRICE до MAX_PRICE
            2.4.2. Вознаграждение не находилось ни в одной из категорий, перечисленных в BLACK_LIST, с учётом подкатегорий
            2.4.3. Вознаграждение было доступно пользователю
            2.4.4. Вознаграждение присутствовало в выборке в единственном экземпляре
        2.5. Если 6 вознаграждений не найдено, заполнить список случайным образом с фильтрацией по BLACK_LIST
    3. Варианты реализации алгоритма
        3.1. OFFSET_START можно трактовать как отношение баланса к минимальной цене
        3.2. OFFSET_END можно трактовать как отношение баланса к максимальной цене
        3.3. Можно ограничить верхний ценовой порог для шага 2.5.
</t>
    </r>
    <r>
      <rPr>
        <b/>
        <sz val="8"/>
        <rFont val="Arial"/>
        <family val="2"/>
        <charset val="204"/>
      </rPr>
      <t xml:space="preserve">Материалы от заказчика
    </t>
    </r>
    <r>
      <rPr>
        <sz val="8"/>
        <rFont val="Arial"/>
        <family val="2"/>
        <charset val="204"/>
      </rPr>
      <t>1. Коэффициенты OFFSET_START, OFSET_END и BLACK_LIST
    2. Согласованный вариант реализации алгоритма
    3. Если согласован вариант 3.3, необходимо запросить верхний ценовой порог</t>
    </r>
  </si>
  <si>
    <t>Менеджер проектов</t>
  </si>
  <si>
    <t xml:space="preserve">Спецификация для договора
</t>
  </si>
  <si>
    <t>Обновление спецификации после выполнения работ (к окончанию релиза)</t>
  </si>
  <si>
    <t>Руководитель направления</t>
  </si>
  <si>
    <t>Старший разработчик</t>
  </si>
  <si>
    <t>Ведущий тестировщик</t>
  </si>
  <si>
    <t>Тестирование (на тестовом и боевом окружениях)</t>
  </si>
  <si>
    <t>Деплой (на тестовом и боевом окружениях)</t>
  </si>
  <si>
    <t>№</t>
  </si>
  <si>
    <t>Функция</t>
  </si>
  <si>
    <t>Исх. Трудоёмкость</t>
  </si>
  <si>
    <t>Δ</t>
  </si>
  <si>
    <t>Изменения</t>
  </si>
  <si>
    <t>Ограничения, которые эти изменения налагают</t>
  </si>
  <si>
    <t>Рез. Трудоёмкость</t>
  </si>
  <si>
    <t>САЙТ-520 Форматирование текста в описании вознаграждения</t>
  </si>
  <si>
    <t>ИТОГО:</t>
  </si>
  <si>
    <t> </t>
  </si>
  <si>
    <t>Итого, экономия, часов:</t>
  </si>
  <si>
    <t>Итого, экономия, %:</t>
  </si>
  <si>
    <t>САЙТ-122 Это Вы можете заказать уже сейчас</t>
  </si>
  <si>
    <r>
      <t xml:space="preserve">Не дорабатывать алгоритма поиска товаров с учётом </t>
    </r>
    <r>
      <rPr>
        <i/>
        <sz val="10"/>
        <rFont val="Arial"/>
        <family val="2"/>
        <charset val="204"/>
      </rPr>
      <t>чёрного списка</t>
    </r>
    <r>
      <rPr>
        <sz val="10"/>
        <rFont val="Arial"/>
        <family val="2"/>
        <charset val="204"/>
      </rPr>
      <t xml:space="preserve"> категорий</t>
    </r>
  </si>
  <si>
    <r>
      <t xml:space="preserve">В этом случе необходимо:
1. Либо отказаться от функционала исключения товаров некоторых категорий для выборки рекомендуемых.
2. Либо указывать </t>
    </r>
    <r>
      <rPr>
        <i/>
        <sz val="10"/>
        <rFont val="Arial"/>
        <family val="2"/>
        <charset val="204"/>
      </rPr>
      <t>белый список</t>
    </r>
    <r>
      <rPr>
        <sz val="10"/>
        <rFont val="Arial"/>
        <family val="2"/>
        <charset val="204"/>
      </rPr>
      <t xml:space="preserve"> категорий, из которых можно производить выборку товаров для рекомендуемых. В этом случае при добавлении новой категории (редактирование каталога), необходимо сообщить в Рапидсофт, нужно ли из этой категории производить выборку рекомендуемых. И если нужно - сделать сервисный запрос на ее добавление в список.
На наш взгляд, это изменение несущестенно, и можно указывать категории в соответствии с п.2.</t>
    </r>
  </si>
  <si>
    <t>Не удалять старый функционал рекомендуемых в АРМ</t>
  </si>
  <si>
    <r>
      <t xml:space="preserve">Сейчас в АРМ есть функционал выбора товаров для отображения в списке рекомендуемых. После доработки он уже работать не будет (выборка будет производиться автоматически по указанному алгоритму).
Если указанный функционал не удалять, то в АРМ останется </t>
    </r>
    <r>
      <rPr>
        <b/>
        <sz val="10"/>
        <rFont val="Arial"/>
        <family val="2"/>
        <charset val="204"/>
      </rPr>
      <t>нерабочий</t>
    </r>
    <r>
      <rPr>
        <sz val="10"/>
        <rFont val="Arial"/>
        <family val="2"/>
        <charset val="204"/>
      </rPr>
      <t xml:space="preserve"> функционал добавления товара в рекомендуемые.</t>
    </r>
  </si>
  <si>
    <t>На обсуждения требований (с заказчиком и командой) и на их фиксацию уже потрачено ок 2-3 часов. Необходимо согласовать детали реализации (алгоритм, коэффициенты), зафиксировать требования в спецификации.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</si>
</sst>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00B05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B5AB2"/>
      <name val="Arial"/>
      <family val="2"/>
      <charset val="204"/>
    </font>
    <font>
      <b/>
      <sz val="10"/>
      <color rgb="FF0B5AB2"/>
      <name val="Arial"/>
      <family val="2"/>
      <charset val="204"/>
    </font>
    <font>
      <i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0D0"/>
        <bgColor rgb="FFC0C0C0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9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7" fillId="0" borderId="2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vertical="top" wrapText="1"/>
    </xf>
    <xf numFmtId="0" fontId="9" fillId="0" borderId="6" xfId="0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6" borderId="1" xfId="0" applyFont="1" applyFill="1" applyBorder="1" applyAlignment="1">
      <alignment horizontal="center" vertical="top"/>
    </xf>
    <xf numFmtId="0" fontId="16" fillId="6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horizontal="center" vertical="top" wrapText="1"/>
    </xf>
    <xf numFmtId="1" fontId="17" fillId="6" borderId="1" xfId="0" applyNumberFormat="1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 vertical="top"/>
    </xf>
    <xf numFmtId="9" fontId="15" fillId="0" borderId="0" xfId="235" applyFont="1" applyAlignment="1">
      <alignment horizontal="center" vertical="top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 wrapText="1"/>
    </xf>
    <xf numFmtId="1" fontId="18" fillId="0" borderId="1" xfId="0" applyNumberFormat="1" applyFont="1" applyBorder="1" applyAlignment="1">
      <alignment horizontal="center"/>
    </xf>
  </cellXfs>
  <cellStyles count="23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  <cellStyle name="Процентный" xfId="235" builtinId="5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"/>
  <sheetViews>
    <sheetView tabSelected="1" workbookViewId="0">
      <pane ySplit="1" topLeftCell="A2" activePane="bottomLeft" state="frozen"/>
      <selection activeCell="C1" sqref="C1"/>
      <selection pane="bottomLeft" activeCell="O4" sqref="O4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7.42578125" style="38" bestFit="1" customWidth="1"/>
    <col min="4" max="4" width="30.42578125" style="17" bestFit="1" customWidth="1"/>
    <col min="5" max="5" width="24" style="17" bestFit="1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32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326.25" x14ac:dyDescent="0.25">
      <c r="A2" s="29"/>
      <c r="B2" s="30"/>
      <c r="C2" s="8">
        <f>SUM(M3:M16)</f>
        <v>54.312441401900266</v>
      </c>
      <c r="D2" s="9" t="s">
        <v>63</v>
      </c>
      <c r="E2" s="9"/>
      <c r="F2" s="31"/>
      <c r="G2" s="13"/>
      <c r="H2" s="10"/>
      <c r="I2" s="10"/>
      <c r="J2" s="10"/>
      <c r="K2" s="10"/>
      <c r="L2" s="10"/>
      <c r="M2" s="7"/>
      <c r="N2" s="10"/>
      <c r="O2" s="34" t="s">
        <v>42</v>
      </c>
    </row>
    <row r="3" spans="1:15" s="14" customFormat="1" ht="24" x14ac:dyDescent="0.25">
      <c r="A3" s="15"/>
      <c r="B3" s="15"/>
      <c r="C3" s="40"/>
      <c r="D3" s="47"/>
      <c r="E3" s="59" t="s">
        <v>43</v>
      </c>
      <c r="F3" s="66" t="s">
        <v>20</v>
      </c>
      <c r="G3" s="43" t="s">
        <v>44</v>
      </c>
      <c r="H3" s="12">
        <v>2</v>
      </c>
      <c r="I3" s="12">
        <v>3</v>
      </c>
      <c r="J3" s="12">
        <v>4</v>
      </c>
      <c r="K3" s="12">
        <f t="shared" ref="K3:K8" si="0">(H3+4*I3+J3)/6</f>
        <v>3</v>
      </c>
      <c r="L3" s="12">
        <f t="shared" ref="L3:L10" si="1">K3/$H$21</f>
        <v>4.2857142857142856</v>
      </c>
      <c r="M3" s="44">
        <f t="shared" ref="M3:M10" si="2">K3*$H$24/$H$20</f>
        <v>4.8301578321848062</v>
      </c>
      <c r="N3" s="12">
        <f t="shared" ref="N3:N8" si="3">(J3-H3)/6</f>
        <v>0.33333333333333331</v>
      </c>
      <c r="O3" s="58" t="s">
        <v>68</v>
      </c>
    </row>
    <row r="4" spans="1:15" s="14" customFormat="1" ht="24" x14ac:dyDescent="0.25">
      <c r="A4" s="15"/>
      <c r="B4" s="15"/>
      <c r="C4" s="37"/>
      <c r="D4" s="57"/>
      <c r="E4" s="60" t="s">
        <v>43</v>
      </c>
      <c r="F4" s="66" t="s">
        <v>20</v>
      </c>
      <c r="G4" s="43" t="s">
        <v>45</v>
      </c>
      <c r="H4" s="12">
        <v>0</v>
      </c>
      <c r="I4" s="12">
        <v>1</v>
      </c>
      <c r="J4" s="12">
        <v>1</v>
      </c>
      <c r="K4" s="12">
        <f t="shared" ref="K4" si="4">(H4+4*I4+J4)/6</f>
        <v>0.83333333333333337</v>
      </c>
      <c r="L4" s="12">
        <f t="shared" si="1"/>
        <v>1.1904761904761907</v>
      </c>
      <c r="M4" s="44">
        <f t="shared" ref="M4" si="5">K4*$H$24/$H$20</f>
        <v>1.3417105089402241</v>
      </c>
      <c r="N4" s="12">
        <f t="shared" ref="N4" si="6">(J4-H4)/6</f>
        <v>0.16666666666666666</v>
      </c>
      <c r="O4" s="58"/>
    </row>
    <row r="5" spans="1:15" s="14" customFormat="1" ht="45" x14ac:dyDescent="0.25">
      <c r="A5" s="15"/>
      <c r="B5" s="15"/>
      <c r="C5" s="37"/>
      <c r="D5" s="48"/>
      <c r="E5" s="60" t="s">
        <v>46</v>
      </c>
      <c r="F5" s="42" t="s">
        <v>21</v>
      </c>
      <c r="G5" s="43" t="s">
        <v>27</v>
      </c>
      <c r="H5" s="12">
        <v>1</v>
      </c>
      <c r="I5" s="12">
        <v>1</v>
      </c>
      <c r="J5" s="12">
        <v>2</v>
      </c>
      <c r="K5" s="12">
        <f t="shared" ref="K5" si="7">(H5+4*I5+J5)/6</f>
        <v>1.1666666666666667</v>
      </c>
      <c r="L5" s="12">
        <f t="shared" si="1"/>
        <v>1.666666666666667</v>
      </c>
      <c r="M5" s="44">
        <f t="shared" si="2"/>
        <v>1.8783947125163138</v>
      </c>
      <c r="N5" s="12">
        <f t="shared" ref="N5" si="8">(J5-H5)/6</f>
        <v>0.16666666666666666</v>
      </c>
      <c r="O5" s="45" t="s">
        <v>38</v>
      </c>
    </row>
    <row r="6" spans="1:15" s="56" customFormat="1" ht="33.75" x14ac:dyDescent="0.25">
      <c r="A6" s="50"/>
      <c r="B6" s="50"/>
      <c r="C6" s="64"/>
      <c r="D6" s="63"/>
      <c r="E6" s="61" t="s">
        <v>47</v>
      </c>
      <c r="F6" s="51" t="s">
        <v>25</v>
      </c>
      <c r="G6" s="52" t="s">
        <v>34</v>
      </c>
      <c r="H6" s="53">
        <v>3</v>
      </c>
      <c r="I6" s="53">
        <v>6</v>
      </c>
      <c r="J6" s="53">
        <v>12</v>
      </c>
      <c r="K6" s="53">
        <f t="shared" si="0"/>
        <v>6.5</v>
      </c>
      <c r="L6" s="53">
        <f t="shared" si="1"/>
        <v>9.2857142857142865</v>
      </c>
      <c r="M6" s="54">
        <f t="shared" si="2"/>
        <v>10.465341969733748</v>
      </c>
      <c r="N6" s="53">
        <f t="shared" si="3"/>
        <v>1.5</v>
      </c>
      <c r="O6" s="55" t="s">
        <v>37</v>
      </c>
    </row>
    <row r="7" spans="1:15" s="56" customFormat="1" ht="33.75" x14ac:dyDescent="0.25">
      <c r="A7" s="50"/>
      <c r="B7" s="50"/>
      <c r="C7" s="64"/>
      <c r="D7" s="63"/>
      <c r="E7" s="61" t="s">
        <v>47</v>
      </c>
      <c r="F7" s="51" t="s">
        <v>25</v>
      </c>
      <c r="G7" s="52" t="s">
        <v>35</v>
      </c>
      <c r="H7" s="53">
        <v>1</v>
      </c>
      <c r="I7" s="53">
        <v>2</v>
      </c>
      <c r="J7" s="53">
        <v>4</v>
      </c>
      <c r="K7" s="53">
        <f t="shared" si="0"/>
        <v>2.1666666666666665</v>
      </c>
      <c r="L7" s="53">
        <f t="shared" si="1"/>
        <v>3.0952380952380953</v>
      </c>
      <c r="M7" s="54">
        <f t="shared" si="2"/>
        <v>3.4884473232445825</v>
      </c>
      <c r="N7" s="53">
        <f t="shared" si="3"/>
        <v>0.5</v>
      </c>
      <c r="O7" s="65" t="s">
        <v>36</v>
      </c>
    </row>
    <row r="8" spans="1:15" s="56" customFormat="1" x14ac:dyDescent="0.25">
      <c r="A8" s="50"/>
      <c r="B8" s="50"/>
      <c r="C8" s="64"/>
      <c r="D8" s="63"/>
      <c r="E8" s="61"/>
      <c r="F8" s="51" t="s">
        <v>39</v>
      </c>
      <c r="G8" s="52" t="s">
        <v>40</v>
      </c>
      <c r="H8" s="53">
        <v>1</v>
      </c>
      <c r="I8" s="53">
        <v>2</v>
      </c>
      <c r="J8" s="53">
        <v>3</v>
      </c>
      <c r="K8" s="53">
        <f t="shared" si="0"/>
        <v>2</v>
      </c>
      <c r="L8" s="53">
        <f t="shared" si="1"/>
        <v>2.8571428571428572</v>
      </c>
      <c r="M8" s="54">
        <f t="shared" si="2"/>
        <v>3.2201052214565378</v>
      </c>
      <c r="N8" s="53">
        <f t="shared" si="3"/>
        <v>0.33333333333333331</v>
      </c>
      <c r="O8" s="65" t="s">
        <v>41</v>
      </c>
    </row>
    <row r="9" spans="1:15" s="14" customFormat="1" x14ac:dyDescent="0.25">
      <c r="A9" s="15"/>
      <c r="B9" s="15"/>
      <c r="C9" s="37"/>
      <c r="D9" s="48"/>
      <c r="E9" s="60" t="s">
        <v>48</v>
      </c>
      <c r="F9" s="42" t="s">
        <v>33</v>
      </c>
      <c r="G9" s="46" t="s">
        <v>49</v>
      </c>
      <c r="H9" s="12">
        <f>SUM(H6:H8)*0.3</f>
        <v>1.5</v>
      </c>
      <c r="I9" s="12">
        <f t="shared" ref="I9:J9" si="9">SUM(I6:I8)*0.3</f>
        <v>3</v>
      </c>
      <c r="J9" s="12">
        <f t="shared" si="9"/>
        <v>5.7</v>
      </c>
      <c r="K9" s="12">
        <f t="shared" ref="K9:K10" si="10">(H9+4*I9+J9)/6</f>
        <v>3.1999999999999997</v>
      </c>
      <c r="L9" s="12">
        <f t="shared" si="1"/>
        <v>4.5714285714285712</v>
      </c>
      <c r="M9" s="44">
        <f t="shared" si="2"/>
        <v>5.1521683543304606</v>
      </c>
      <c r="N9" s="12">
        <f t="shared" ref="N9:N10" si="11">(J9-H9)/6</f>
        <v>0.70000000000000007</v>
      </c>
      <c r="O9" s="45"/>
    </row>
    <row r="10" spans="1:15" s="14" customFormat="1" x14ac:dyDescent="0.25">
      <c r="A10" s="15"/>
      <c r="B10" s="15"/>
      <c r="C10" s="37"/>
      <c r="D10" s="48"/>
      <c r="E10" s="60" t="s">
        <v>47</v>
      </c>
      <c r="F10" s="42" t="s">
        <v>26</v>
      </c>
      <c r="G10" s="46" t="s">
        <v>26</v>
      </c>
      <c r="H10" s="12">
        <f>SUM(H6:H8)*0.3</f>
        <v>1.5</v>
      </c>
      <c r="I10" s="12">
        <f>SUM(I6:I8)*0.3</f>
        <v>3</v>
      </c>
      <c r="J10" s="12">
        <f>SUM(J6:J8)*0.3</f>
        <v>5.7</v>
      </c>
      <c r="K10" s="12">
        <f t="shared" si="10"/>
        <v>3.1999999999999997</v>
      </c>
      <c r="L10" s="12">
        <f t="shared" si="1"/>
        <v>4.5714285714285712</v>
      </c>
      <c r="M10" s="44">
        <f t="shared" si="2"/>
        <v>5.1521683543304606</v>
      </c>
      <c r="N10" s="12">
        <f t="shared" si="11"/>
        <v>0.70000000000000007</v>
      </c>
      <c r="O10" s="45"/>
    </row>
    <row r="11" spans="1:15" s="14" customFormat="1" x14ac:dyDescent="0.25">
      <c r="A11" s="15"/>
      <c r="B11" s="15"/>
      <c r="C11" s="37"/>
      <c r="D11" s="48"/>
      <c r="E11" s="60" t="s">
        <v>46</v>
      </c>
      <c r="F11" s="42" t="s">
        <v>21</v>
      </c>
      <c r="G11" s="43" t="s">
        <v>28</v>
      </c>
      <c r="H11" s="12">
        <v>0</v>
      </c>
      <c r="I11" s="12">
        <v>1</v>
      </c>
      <c r="J11" s="12">
        <v>1</v>
      </c>
      <c r="K11" s="12">
        <f t="shared" ref="K11:K12" si="12">(H11+4*I11+J11)/6</f>
        <v>0.83333333333333337</v>
      </c>
      <c r="L11" s="12">
        <f t="shared" ref="L11:L12" si="13">K11/$H$21</f>
        <v>1.1904761904761907</v>
      </c>
      <c r="M11" s="44">
        <f t="shared" ref="M11:M12" si="14">K11*$H$24/$H$20</f>
        <v>1.3417105089402241</v>
      </c>
      <c r="N11" s="12">
        <f t="shared" ref="N11:N12" si="15">(J11-H11)/6</f>
        <v>0.16666666666666666</v>
      </c>
      <c r="O11" s="45"/>
    </row>
    <row r="12" spans="1:15" s="14" customFormat="1" ht="48" x14ac:dyDescent="0.25">
      <c r="A12" s="15"/>
      <c r="B12" s="15"/>
      <c r="C12" s="37"/>
      <c r="D12" s="48"/>
      <c r="E12" s="60"/>
      <c r="F12" s="42" t="s">
        <v>20</v>
      </c>
      <c r="G12" s="46" t="s">
        <v>22</v>
      </c>
      <c r="H12" s="12">
        <v>0</v>
      </c>
      <c r="I12" s="12">
        <v>1</v>
      </c>
      <c r="J12" s="12">
        <v>1</v>
      </c>
      <c r="K12" s="12">
        <f t="shared" si="12"/>
        <v>0.83333333333333337</v>
      </c>
      <c r="L12" s="12">
        <f t="shared" si="13"/>
        <v>1.1904761904761907</v>
      </c>
      <c r="M12" s="44">
        <f t="shared" si="14"/>
        <v>1.3417105089402241</v>
      </c>
      <c r="N12" s="12">
        <f t="shared" si="15"/>
        <v>0.16666666666666666</v>
      </c>
      <c r="O12" s="45"/>
    </row>
    <row r="13" spans="1:15" s="14" customFormat="1" ht="36" x14ac:dyDescent="0.25">
      <c r="A13" s="15"/>
      <c r="B13" s="15"/>
      <c r="C13" s="37"/>
      <c r="D13" s="57"/>
      <c r="E13" s="60" t="s">
        <v>46</v>
      </c>
      <c r="F13" s="42" t="s">
        <v>29</v>
      </c>
      <c r="G13" s="43" t="s">
        <v>30</v>
      </c>
      <c r="H13" s="12">
        <v>1</v>
      </c>
      <c r="I13" s="12">
        <v>2</v>
      </c>
      <c r="J13" s="12">
        <v>3</v>
      </c>
      <c r="K13" s="12">
        <f t="shared" ref="K13:K16" si="16">(H13+4*I13+J13)/6</f>
        <v>2</v>
      </c>
      <c r="L13" s="12">
        <f t="shared" ref="L13:L16" si="17">K13/$H$21</f>
        <v>2.8571428571428572</v>
      </c>
      <c r="M13" s="44">
        <f t="shared" ref="M13:M16" si="18">K13*$H$24/$H$20</f>
        <v>3.2201052214565378</v>
      </c>
      <c r="N13" s="12">
        <f t="shared" ref="N13:N16" si="19">(J13-H13)/6</f>
        <v>0.33333333333333331</v>
      </c>
      <c r="O13" s="45"/>
    </row>
    <row r="14" spans="1:15" s="14" customFormat="1" ht="108" x14ac:dyDescent="0.25">
      <c r="A14" s="15"/>
      <c r="B14" s="15"/>
      <c r="C14" s="37"/>
      <c r="D14" s="48"/>
      <c r="E14" s="60" t="s">
        <v>43</v>
      </c>
      <c r="F14" s="42" t="s">
        <v>29</v>
      </c>
      <c r="G14" s="43" t="s">
        <v>31</v>
      </c>
      <c r="H14" s="12">
        <v>2</v>
      </c>
      <c r="I14" s="12">
        <v>4</v>
      </c>
      <c r="J14" s="12">
        <v>6</v>
      </c>
      <c r="K14" s="12">
        <f t="shared" si="16"/>
        <v>4</v>
      </c>
      <c r="L14" s="12">
        <f t="shared" si="17"/>
        <v>5.7142857142857144</v>
      </c>
      <c r="M14" s="44">
        <f t="shared" si="18"/>
        <v>6.4402104429130755</v>
      </c>
      <c r="N14" s="12">
        <f t="shared" si="19"/>
        <v>0.66666666666666663</v>
      </c>
      <c r="O14" s="45"/>
    </row>
    <row r="15" spans="1:15" s="14" customFormat="1" x14ac:dyDescent="0.25">
      <c r="A15" s="15"/>
      <c r="B15" s="15"/>
      <c r="C15" s="37"/>
      <c r="D15" s="48"/>
      <c r="E15" s="60" t="s">
        <v>43</v>
      </c>
      <c r="F15" s="42"/>
      <c r="G15" s="43" t="s">
        <v>23</v>
      </c>
      <c r="H15" s="12">
        <v>1</v>
      </c>
      <c r="I15" s="12">
        <v>2</v>
      </c>
      <c r="J15" s="12">
        <v>3</v>
      </c>
      <c r="K15" s="12">
        <f t="shared" si="16"/>
        <v>2</v>
      </c>
      <c r="L15" s="12">
        <f t="shared" si="17"/>
        <v>2.8571428571428572</v>
      </c>
      <c r="M15" s="44">
        <f t="shared" si="18"/>
        <v>3.2201052214565378</v>
      </c>
      <c r="N15" s="12">
        <f t="shared" si="19"/>
        <v>0.33333333333333331</v>
      </c>
      <c r="O15" s="45" t="s">
        <v>24</v>
      </c>
    </row>
    <row r="16" spans="1:15" s="14" customFormat="1" x14ac:dyDescent="0.25">
      <c r="A16" s="15"/>
      <c r="B16" s="15"/>
      <c r="C16" s="41"/>
      <c r="D16" s="49"/>
      <c r="E16" s="62" t="s">
        <v>47</v>
      </c>
      <c r="F16" s="42"/>
      <c r="G16" s="46" t="s">
        <v>50</v>
      </c>
      <c r="H16" s="12">
        <v>1</v>
      </c>
      <c r="I16" s="12">
        <v>2</v>
      </c>
      <c r="J16" s="12">
        <v>3</v>
      </c>
      <c r="K16" s="12">
        <f t="shared" si="16"/>
        <v>2</v>
      </c>
      <c r="L16" s="12">
        <f t="shared" si="17"/>
        <v>2.8571428571428572</v>
      </c>
      <c r="M16" s="44">
        <f t="shared" si="18"/>
        <v>3.2201052214565378</v>
      </c>
      <c r="N16" s="12">
        <f t="shared" si="19"/>
        <v>0.33333333333333331</v>
      </c>
      <c r="O16" s="45"/>
    </row>
    <row r="19" spans="1:15" x14ac:dyDescent="0.25">
      <c r="G19" s="21" t="s">
        <v>6</v>
      </c>
      <c r="H19" s="22">
        <f>SUM(H2:H16)</f>
        <v>16</v>
      </c>
      <c r="I19" s="22">
        <f>SUM(I2:I16)</f>
        <v>33</v>
      </c>
      <c r="J19" s="22">
        <f>SUM(J2:J16)</f>
        <v>54.4</v>
      </c>
      <c r="N19" s="27">
        <f>SQRT(SUMSQ(N2:N16))</f>
        <v>2.1426878239984259</v>
      </c>
    </row>
    <row r="20" spans="1:15" x14ac:dyDescent="0.25">
      <c r="G20" s="21" t="s">
        <v>13</v>
      </c>
      <c r="H20" s="22">
        <f>(H19+4*I19+J19)/6</f>
        <v>33.733333333333334</v>
      </c>
      <c r="I20" s="23"/>
      <c r="J20" s="22"/>
      <c r="N20" s="27">
        <f>2*N19/H21</f>
        <v>6.1219652114240741</v>
      </c>
    </row>
    <row r="21" spans="1:15" x14ac:dyDescent="0.25">
      <c r="G21" s="21" t="s">
        <v>5</v>
      </c>
      <c r="H21" s="24">
        <v>0.7</v>
      </c>
      <c r="I21" s="23"/>
      <c r="J21" s="22"/>
      <c r="N21" s="28">
        <f>N20/H24</f>
        <v>0.11271754782891936</v>
      </c>
    </row>
    <row r="22" spans="1:15" x14ac:dyDescent="0.25">
      <c r="A22" s="11"/>
      <c r="B22" s="11"/>
      <c r="C22" s="39"/>
      <c r="D22" s="11"/>
      <c r="E22" s="11"/>
      <c r="F22" s="32"/>
      <c r="G22" s="21" t="s">
        <v>3</v>
      </c>
      <c r="H22" s="22">
        <f>H19/H21</f>
        <v>22.857142857142858</v>
      </c>
      <c r="I22" s="23">
        <f>I19/H21</f>
        <v>47.142857142857146</v>
      </c>
      <c r="J22" s="22">
        <f>J19/H21</f>
        <v>77.714285714285722</v>
      </c>
      <c r="N22" s="27"/>
    </row>
    <row r="23" spans="1:15" x14ac:dyDescent="0.25">
      <c r="A23" s="11"/>
      <c r="B23" s="11"/>
      <c r="C23" s="39"/>
      <c r="D23" s="11"/>
      <c r="E23" s="11"/>
      <c r="F23" s="32"/>
      <c r="G23" s="25" t="s">
        <v>12</v>
      </c>
      <c r="H23" s="22">
        <f>(H22+4*I22+J22)/6</f>
        <v>48.190476190476197</v>
      </c>
      <c r="I23" s="23"/>
      <c r="J23" s="22"/>
      <c r="N23" s="27"/>
    </row>
    <row r="24" spans="1:15" x14ac:dyDescent="0.25">
      <c r="A24" s="11"/>
      <c r="B24" s="11"/>
      <c r="C24" s="39"/>
      <c r="D24" s="11"/>
      <c r="E24" s="11"/>
      <c r="F24" s="32"/>
      <c r="G24" s="26" t="s">
        <v>11</v>
      </c>
      <c r="H24" s="22">
        <f>H23+N19*2/H21</f>
        <v>54.312441401900273</v>
      </c>
      <c r="I24" s="23"/>
      <c r="J24" s="22"/>
      <c r="N24" s="27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3" spans="1: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8" spans="1:1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20" spans="1: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</sheetData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3" sqref="F3"/>
    </sheetView>
  </sheetViews>
  <sheetFormatPr defaultColWidth="8.85546875" defaultRowHeight="12.75" x14ac:dyDescent="0.2"/>
  <cols>
    <col min="1" max="1" width="5.7109375" style="87" customWidth="1"/>
    <col min="2" max="2" width="36.42578125" style="92" customWidth="1"/>
    <col min="3" max="3" width="14.28515625" style="92" bestFit="1" customWidth="1"/>
    <col min="4" max="4" width="8.85546875" style="93"/>
    <col min="5" max="5" width="38.7109375" style="94" customWidth="1"/>
    <col min="6" max="6" width="70.85546875" style="92" customWidth="1"/>
    <col min="7" max="7" width="16.85546875" style="93" customWidth="1"/>
    <col min="8" max="16384" width="8.85546875" style="93"/>
  </cols>
  <sheetData>
    <row r="1" spans="1:7" s="70" customFormat="1" ht="25.5" x14ac:dyDescent="0.25">
      <c r="A1" s="67" t="s">
        <v>51</v>
      </c>
      <c r="B1" s="68" t="s">
        <v>52</v>
      </c>
      <c r="C1" s="68" t="s">
        <v>53</v>
      </c>
      <c r="D1" s="67" t="s">
        <v>54</v>
      </c>
      <c r="E1" s="69" t="s">
        <v>55</v>
      </c>
      <c r="F1" s="69" t="s">
        <v>56</v>
      </c>
      <c r="G1" s="68" t="s">
        <v>57</v>
      </c>
    </row>
    <row r="2" spans="1:7" s="75" customFormat="1" ht="25.5" x14ac:dyDescent="0.25">
      <c r="A2" s="71">
        <v>1</v>
      </c>
      <c r="B2" s="72" t="s">
        <v>58</v>
      </c>
      <c r="C2" s="73">
        <v>57</v>
      </c>
      <c r="D2" s="74"/>
      <c r="E2" s="72"/>
      <c r="F2" s="72"/>
      <c r="G2" s="74">
        <f>C2+SUM(D3:D4)</f>
        <v>45</v>
      </c>
    </row>
    <row r="3" spans="1:7" s="75" customFormat="1" ht="140.25" x14ac:dyDescent="0.25">
      <c r="A3" s="76"/>
      <c r="B3" s="77"/>
      <c r="C3" s="78"/>
      <c r="D3" s="79">
        <v>-6</v>
      </c>
      <c r="E3" s="77" t="s">
        <v>64</v>
      </c>
      <c r="F3" s="77" t="s">
        <v>65</v>
      </c>
      <c r="G3" s="80"/>
    </row>
    <row r="4" spans="1:7" s="75" customFormat="1" ht="76.5" x14ac:dyDescent="0.25">
      <c r="A4" s="76"/>
      <c r="B4" s="77"/>
      <c r="C4" s="78"/>
      <c r="D4" s="79">
        <v>-6</v>
      </c>
      <c r="E4" s="77" t="s">
        <v>66</v>
      </c>
      <c r="F4" s="77" t="s">
        <v>67</v>
      </c>
      <c r="G4" s="80"/>
    </row>
    <row r="5" spans="1:7" s="86" customFormat="1" x14ac:dyDescent="0.2">
      <c r="A5" s="81" t="s">
        <v>59</v>
      </c>
      <c r="B5" s="81"/>
      <c r="C5" s="82">
        <f>SUM(C2:C4)</f>
        <v>57</v>
      </c>
      <c r="D5" s="83"/>
      <c r="E5" s="84" t="s">
        <v>60</v>
      </c>
      <c r="F5" s="85"/>
      <c r="G5" s="95">
        <f>SUM(G2:G4)</f>
        <v>45</v>
      </c>
    </row>
    <row r="6" spans="1:7" s="86" customFormat="1" x14ac:dyDescent="0.2">
      <c r="A6" s="87"/>
      <c r="B6" s="88"/>
      <c r="C6" s="88"/>
      <c r="E6" s="89"/>
      <c r="F6" s="88" t="s">
        <v>61</v>
      </c>
      <c r="G6" s="90">
        <f>C5-G5</f>
        <v>12</v>
      </c>
    </row>
    <row r="7" spans="1:7" s="86" customFormat="1" x14ac:dyDescent="0.2">
      <c r="A7" s="87"/>
      <c r="B7" s="88"/>
      <c r="C7" s="88"/>
      <c r="E7" s="89"/>
      <c r="F7" s="88" t="s">
        <v>62</v>
      </c>
      <c r="G7" s="91">
        <f>G6/C5</f>
        <v>0.21052631578947367</v>
      </c>
    </row>
  </sheetData>
  <mergeCells count="1">
    <mergeCell ref="A5:B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САЙТ-122</vt:lpstr>
      <vt:lpstr>Предложения по сокращению работ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