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24240" windowHeight="13620" tabRatio="704"/>
  </bookViews>
  <sheets>
    <sheet name="САЙТ-181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9" l="1"/>
  <c r="H34" i="19"/>
  <c r="G34" i="19"/>
  <c r="I35" i="19"/>
  <c r="H35" i="19"/>
  <c r="G35" i="19"/>
  <c r="J23" i="19" l="1"/>
  <c r="K23" i="19" s="1"/>
  <c r="M23" i="19"/>
  <c r="J32" i="19" l="1"/>
  <c r="K32" i="19" s="1"/>
  <c r="M32" i="19"/>
  <c r="J24" i="19" l="1"/>
  <c r="K24" i="19" s="1"/>
  <c r="M24" i="19"/>
  <c r="J29" i="19"/>
  <c r="K29" i="19" s="1"/>
  <c r="M29" i="19"/>
  <c r="J28" i="19"/>
  <c r="K28" i="19" s="1"/>
  <c r="M28" i="19"/>
  <c r="J31" i="19"/>
  <c r="K31" i="19" s="1"/>
  <c r="M31" i="19"/>
  <c r="J30" i="19"/>
  <c r="K30" i="19" s="1"/>
  <c r="M30" i="19"/>
  <c r="J27" i="19"/>
  <c r="K27" i="19" s="1"/>
  <c r="M27" i="19"/>
  <c r="J22" i="19"/>
  <c r="K22" i="19" s="1"/>
  <c r="M22" i="19"/>
  <c r="J21" i="19"/>
  <c r="K21" i="19" s="1"/>
  <c r="M21" i="19"/>
  <c r="J26" i="19"/>
  <c r="K26" i="19" s="1"/>
  <c r="M26" i="19"/>
  <c r="J25" i="19"/>
  <c r="K25" i="19" s="1"/>
  <c r="M25" i="19"/>
  <c r="J12" i="19"/>
  <c r="K12" i="19" s="1"/>
  <c r="M12" i="19"/>
  <c r="J11" i="19"/>
  <c r="K11" i="19" s="1"/>
  <c r="M11" i="19"/>
  <c r="J15" i="19"/>
  <c r="K15" i="19" s="1"/>
  <c r="M15" i="19"/>
  <c r="J14" i="19"/>
  <c r="K14" i="19" s="1"/>
  <c r="M14" i="19"/>
  <c r="J13" i="19"/>
  <c r="K13" i="19" s="1"/>
  <c r="M13" i="19"/>
  <c r="J20" i="19"/>
  <c r="K20" i="19" s="1"/>
  <c r="M20" i="19"/>
  <c r="J19" i="19"/>
  <c r="K19" i="19" s="1"/>
  <c r="M19" i="19"/>
  <c r="J18" i="19"/>
  <c r="K18" i="19" s="1"/>
  <c r="M18" i="19"/>
  <c r="J17" i="19"/>
  <c r="K17" i="19" s="1"/>
  <c r="M17" i="19"/>
  <c r="J16" i="19"/>
  <c r="K16" i="19" s="1"/>
  <c r="M16" i="19"/>
  <c r="M4" i="19" l="1"/>
  <c r="M5" i="19"/>
  <c r="M6" i="19"/>
  <c r="M7" i="19"/>
  <c r="M8" i="19"/>
  <c r="M9" i="19"/>
  <c r="M10" i="19"/>
  <c r="J4" i="19"/>
  <c r="K4" i="19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M3" i="19" l="1"/>
  <c r="J3" i="19"/>
  <c r="K3" i="19" s="1"/>
  <c r="J33" i="19" l="1"/>
  <c r="K33" i="19" s="1"/>
  <c r="M33" i="19"/>
  <c r="J36" i="19"/>
  <c r="K36" i="19" s="1"/>
  <c r="M36" i="19"/>
  <c r="J37" i="19"/>
  <c r="K37" i="19" s="1"/>
  <c r="M37" i="19"/>
  <c r="J38" i="19"/>
  <c r="K38" i="19" s="1"/>
  <c r="M38" i="19"/>
  <c r="J39" i="19"/>
  <c r="K39" i="19" s="1"/>
  <c r="M39" i="19"/>
  <c r="J40" i="19"/>
  <c r="K40" i="19" s="1"/>
  <c r="M40" i="19"/>
  <c r="M35" i="19" l="1"/>
  <c r="J35" i="19"/>
  <c r="K35" i="19" s="1"/>
  <c r="J34" i="19" l="1"/>
  <c r="K34" i="19" s="1"/>
  <c r="M34" i="19"/>
  <c r="I43" i="19"/>
  <c r="I46" i="19" s="1"/>
  <c r="G43" i="19"/>
  <c r="G46" i="19" s="1"/>
  <c r="H43" i="19"/>
  <c r="H46" i="19" s="1"/>
  <c r="G44" i="19" l="1"/>
  <c r="G47" i="19"/>
  <c r="M43" i="19"/>
  <c r="G48" i="19" l="1"/>
  <c r="L40" i="19" s="1"/>
  <c r="M44" i="19"/>
  <c r="L27" i="19" l="1"/>
  <c r="C27" i="19" s="1"/>
  <c r="L32" i="19"/>
  <c r="C32" i="19" s="1"/>
  <c r="L4" i="19"/>
  <c r="L14" i="19"/>
  <c r="L7" i="19"/>
  <c r="L37" i="19"/>
  <c r="L29" i="19"/>
  <c r="L15" i="19"/>
  <c r="L33" i="19"/>
  <c r="L38" i="19"/>
  <c r="L28" i="19"/>
  <c r="L12" i="19"/>
  <c r="L18" i="19"/>
  <c r="L30" i="19"/>
  <c r="C30" i="19" s="1"/>
  <c r="L26" i="19"/>
  <c r="L5" i="19"/>
  <c r="L31" i="19"/>
  <c r="C31" i="19" s="1"/>
  <c r="L21" i="19"/>
  <c r="L9" i="19"/>
  <c r="L11" i="19"/>
  <c r="C11" i="19" s="1"/>
  <c r="L3" i="19"/>
  <c r="L36" i="19"/>
  <c r="L24" i="19"/>
  <c r="C24" i="19" s="1"/>
  <c r="L17" i="19"/>
  <c r="L13" i="19"/>
  <c r="L6" i="19"/>
  <c r="L22" i="19"/>
  <c r="L39" i="19"/>
  <c r="L23" i="19"/>
  <c r="C23" i="19" s="1"/>
  <c r="L16" i="19"/>
  <c r="L35" i="19"/>
  <c r="L34" i="19"/>
  <c r="L19" i="19"/>
  <c r="L10" i="19"/>
  <c r="L25" i="19"/>
  <c r="L8" i="19"/>
  <c r="M45" i="19"/>
  <c r="L20" i="19"/>
  <c r="C28" i="19"/>
  <c r="C13" i="19" l="1"/>
  <c r="C21" i="19"/>
  <c r="C16" i="19"/>
  <c r="C2" i="19"/>
  <c r="C25" i="19"/>
  <c r="C18" i="19"/>
</calcChain>
</file>

<file path=xl/comments1.xml><?xml version="1.0" encoding="utf-8"?>
<comments xmlns="http://schemas.openxmlformats.org/spreadsheetml/2006/main">
  <authors>
    <author>Автор</author>
  </authors>
  <commentList>
    <comment ref="F45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<sst xmlns="http://schemas.openxmlformats.org/spreadsheetml/2006/main" count="135" uniqueCount="108">
  <si>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</si>
  <si>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</si>
  <si>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</si>
  <si>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</si>
  <si>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</si>
  <si>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</si>
  <si>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</si>
  <si>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</si>
  <si>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</si>
  <si>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</si>
  <si>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</si>
  <si>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</si>
  <si>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</si>
  <si>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</si>
  <si>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</si>
  <si>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</si>
  <si>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</si>
  <si>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</si>
  <si>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</si>
  <si>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</si>
  <si>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САЙТ-181 Мультипозиционность заказа</t>
  </si>
  <si>
    <t>Требования:
1. В заказ добавить поддержку нескольких товарных позиций (сейчас заказ всегда состоит из 1 позиции)
2. В корзину добавить возможность автоматической группировки позиций по поставщику для последующего формирования заказов на основе таких групп
3. В настроки поставщика добавить переключатель поддержки мультипозиционного товара
4. Если в заказе больше одной позиции и стоимость доставки &gt; 0, должно отображаться сообщение: "Стоимость заказа может быть уточнена после обработки" (для всех директ и оффлайн партнёров, кроме ОЗОН)
5. Стоимость доставки рассчитывается исходя из суммарного веса позиций по матрице доставки (для всех директ и оффлайн партнёров, кроме ОЗОН)
Допущения и ограничения:
1. Система не гарантирует и не учитывает возможность доставки при автоматической группировке
2. Директ партнёры берут на себя риски, связанные с невозможностью доставить товары одной доставкой
3. Заказ подтверждается банком полностью, а не по отдельным позициям
4. Интерфейс проектируем мы, на основании имеющихся прототипов от Fjord
Требования к ОЗОН:
1. Методы получения способов доставки, проверки возможности заказа и подтверждения заказа должны принимать на вход заказы с несколькими позициями
2. Фиксация цены должна продолжить работать с каждым товаром по отдельности</t>
  </si>
  <si>
    <t>Тестирвание</t>
  </si>
  <si>
    <t>Тестирвание (на обоих окружениях)</t>
  </si>
  <si>
    <t>Менеджмент</t>
  </si>
  <si>
    <t>Из них уже потрачено 20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</si>
  <si>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</si>
  <si>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</si>
  <si>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</si>
  <si>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</si>
  <si>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Интеграция</t>
  </si>
  <si>
    <t>Интеграционное тестирование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</si>
  <si>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</si>
  <si>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</si>
  <si>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</si>
  <si>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</si>
  <si>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Архитектурная поддержка проекта 
(общение с ОЗОН, обновление технической документации)</t>
  </si>
  <si>
    <t>Настройки, тестирование (на тестовом и продуктивном окружениях), в т.ч. ревью API Озон на реализацию мультипозиционности.</t>
  </si>
  <si>
    <t>Согласование взаимодействий с ИС Банка по подтверждению заказов</t>
  </si>
  <si>
    <t>Формат передачи артикулов товаров</t>
  </si>
  <si>
    <t>Проектирование доработок во взаимодействиях с оффлайн-партнёрами</t>
  </si>
  <si>
    <t>Проектирование доработок во взаимодействиях с ИС Банка по подтверждению заказов</t>
  </si>
  <si>
    <t>Проектирование доработок компонента Корзины</t>
  </si>
  <si>
    <t>Проектирование доработок для оформления мультипозиционного заказа</t>
  </si>
  <si>
    <t>Обновление документации на взаимодействие с оффлайн-партнёрами</t>
  </si>
  <si>
    <t>Обновление документации на взаимодействия с ИС Банка</t>
  </si>
  <si>
    <t>API и постановка задач</t>
  </si>
  <si>
    <t>Ревью существующей реализации и постановка задачи</t>
  </si>
  <si>
    <t>API и постановка задач.
Группировку и сортировку товаров делаем на сайте на основании поля BasketItemGroup.</t>
  </si>
  <si>
    <t>API и постановка задач.
Методы для работы с заказом не будут знать о группах.</t>
  </si>
  <si>
    <t>Сайт</t>
  </si>
  <si>
    <t>Отображение групп товаров на странице Корзина сайта</t>
  </si>
  <si>
    <t>Каталог</t>
  </si>
  <si>
    <t>Алгоритм присвоения группы товарам корзины компонента Каталог</t>
  </si>
  <si>
    <t>Доработка страницы создания заказа на сайте для поддержки мультипозиционных заказов</t>
  </si>
  <si>
    <t>Доработка алгоритма создания заказа для мультипозиционных заказов</t>
  </si>
  <si>
    <t>Обновление сущностей.
Новый метод CreateOrderFromBasketItems.
Каталог самостоятельно проверяет, что все товары от однго поставщика.
Должна быть реализована проверка на доступность всех товаров (активны и промодерированы).</t>
  </si>
  <si>
    <t>Доработка алгоритма расчёта стоимости доставки для мультипозиционных заказов</t>
  </si>
  <si>
    <t>АРМ Каталога</t>
  </si>
  <si>
    <t>Отображение позиций заказа в списке заказов АРМ Каталога</t>
  </si>
  <si>
    <t>Отображение позиций заказа на карточке заказа в АРМ Каталога</t>
  </si>
  <si>
    <t>Доработка логики управления заказами компонента Каталог</t>
  </si>
  <si>
    <t>Упраление признаком поддержки мультипозиционных заказов на странице редактирования поставщика в АРМ каталога</t>
  </si>
  <si>
    <t>АРМ Клиентов</t>
  </si>
  <si>
    <t>Отображение позиций заказа в списке заказов АРМ Клиентов</t>
  </si>
  <si>
    <t>Отображение позиций заказа на карточке заказа АРМ Клиентов</t>
  </si>
  <si>
    <t>Отображение позиций заказа в списке заказов раздела «Мои заказы» сайта</t>
  </si>
  <si>
    <t>Отображение позиций заказа в карточке заказа раздела «Мои заказы» сайта</t>
  </si>
  <si>
    <t>Коннектор к Партнёрам</t>
  </si>
  <si>
    <t>Отображение позиций заказа в email нотификации партнёров о новых заказах</t>
  </si>
  <si>
    <t>Коннектор к Банку</t>
  </si>
  <si>
    <t>Обновление логики взаимодействия с ИС Банка по выгрузке новых заказов</t>
  </si>
  <si>
    <t>Обновление логики взаимодействия с Uniteller по оплате заказа</t>
  </si>
  <si>
    <t>Доработка алгоритма расчёта популярности товаров по заказам для учёта всех позиций заказа</t>
  </si>
  <si>
    <t>Добавление признака поддержки мультипозиционных заказов в сущность Поставщик компонента Каталог</t>
  </si>
  <si>
    <t>Доработка алгоритма расчёта курсов для стоимости доставки</t>
  </si>
  <si>
    <t>АРМ Акций</t>
  </si>
  <si>
    <t>Доработка алгоритма формирования описания транзакции в процессинге для учёта позиций заказов</t>
  </si>
  <si>
    <r>
      <t xml:space="preserve">Доработка </t>
    </r>
    <r>
      <rPr>
        <b/>
        <sz val="9"/>
        <color theme="1"/>
        <rFont val="Arial"/>
        <family val="2"/>
        <charset val="204"/>
      </rPr>
      <t>оповещения о заказе партнера по e-mail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</si>
  <si>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безопасности (Клиенты)</t>
    </r>
    <r>
      <rPr>
        <sz val="9"/>
        <color theme="1"/>
        <rFont val="Arial"/>
        <family val="2"/>
        <charset val="204"/>
      </rPr>
      <t xml:space="preserve">, вкладка «Клиенты», подраздел </t>
    </r>
    <r>
      <rPr>
        <b/>
        <sz val="9"/>
        <rFont val="Arial"/>
        <family val="2"/>
        <charset val="204"/>
      </rPr>
      <t>«Заказы»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</si>
  <si>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rFont val="Arial"/>
        <family val="2"/>
        <charset val="204"/>
      </rPr>
      <t>Популярные вознаграждения (по заказам)</t>
    </r>
    <r>
      <rPr>
        <sz val="9"/>
        <color theme="1"/>
        <rFont val="Arial"/>
        <family val="2"/>
        <charset val="204"/>
      </rPr>
      <t xml:space="preserve"> на главной странице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</si>
  <si>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Личный кабинет, раздел </t>
    </r>
    <r>
      <rPr>
        <b/>
        <sz val="9"/>
        <rFont val="Arial"/>
        <family val="2"/>
        <charset val="204"/>
      </rPr>
      <t>«Выписка»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</si>
  <si>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Личный кабинет, раздел </t>
    </r>
    <r>
      <rPr>
        <b/>
        <sz val="9"/>
        <rFont val="Arial"/>
        <family val="2"/>
        <charset val="204"/>
      </rPr>
      <t>«Заказы»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</si>
  <si>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rFont val="Arial"/>
        <family val="2"/>
        <charset val="204"/>
      </rPr>
      <t>Форма оформления заказа</t>
    </r>
    <r>
      <rPr>
        <sz val="9"/>
        <color theme="1"/>
        <rFont val="Arial"/>
        <family val="2"/>
        <charset val="204"/>
      </rPr>
      <t>, состоящего из нескольких артикулов товаров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</si>
  <si>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 (Каталог и заказы</t>
    </r>
    <r>
      <rPr>
        <sz val="9"/>
        <color theme="1"/>
        <rFont val="Arial"/>
        <family val="2"/>
        <charset val="204"/>
      </rPr>
      <t xml:space="preserve">), вкладка </t>
    </r>
    <r>
      <rPr>
        <sz val="9"/>
        <rFont val="Arial"/>
        <family val="2"/>
        <charset val="204"/>
      </rPr>
      <t>«</t>
    </r>
    <r>
      <rPr>
        <b/>
        <sz val="9"/>
        <rFont val="Arial"/>
        <family val="2"/>
        <charset val="204"/>
      </rPr>
      <t>Заказы</t>
    </r>
    <r>
      <rPr>
        <sz val="9"/>
        <rFont val="Arial"/>
        <family val="2"/>
        <charset val="204"/>
      </rPr>
      <t>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</si>
  <si>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 (Каталог и заказы)</t>
    </r>
    <r>
      <rPr>
        <sz val="9"/>
        <color theme="1"/>
        <rFont val="Arial"/>
        <family val="2"/>
        <charset val="204"/>
      </rPr>
      <t xml:space="preserve">, вкладка </t>
    </r>
    <r>
      <rPr>
        <b/>
        <sz val="9"/>
        <rFont val="Arial"/>
        <family val="2"/>
        <charset val="204"/>
      </rPr>
      <t>«Поставщики»</t>
    </r>
  </si>
  <si>
    <r>
      <t>Доработка</t>
    </r>
    <r>
      <rPr>
        <b/>
        <sz val="9"/>
        <color theme="1"/>
        <rFont val="Arial"/>
        <family val="2"/>
        <charset val="204"/>
      </rPr>
      <t xml:space="preserve"> взаимодействия 3.10 Отправка реестра совершенных заказов по выгрузке совершенных заказов в ИС Банка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</si>
  <si>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взаимодействий с Озон по проверке и подтверждению заказа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</si>
  <si>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взаимодействий с оффлайн-партнёрами по проверке и подтверждению заказа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</si>
  <si>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Заказ товара из </t>
    </r>
    <r>
      <rPr>
        <b/>
        <sz val="9"/>
        <color theme="1"/>
        <rFont val="Arial"/>
        <family val="2"/>
        <charset val="204"/>
      </rPr>
      <t>Корзины</t>
    </r>
  </si>
  <si>
    <t>Теперь доставка расcчитывается сразу для нескольких позиций.
Каталог самостоятельно проверяет, что все товары от одного поставщика.
Для ОЗОНа необходима отдельная реализация</t>
  </si>
  <si>
    <t>Отладка</t>
  </si>
  <si>
    <t>В метаданные поставщика.</t>
  </si>
  <si>
    <r>
      <t xml:space="preserve">Доработка </t>
    </r>
    <r>
      <rPr>
        <b/>
        <sz val="9"/>
        <color theme="1"/>
        <rFont val="Arial"/>
        <family val="2"/>
        <charset val="204"/>
      </rPr>
      <t>АРМ Ценообразования</t>
    </r>
    <r>
      <rPr>
        <sz val="9"/>
        <color theme="1"/>
        <rFont val="Arial"/>
        <family val="2"/>
        <charset val="204"/>
      </rPr>
      <t xml:space="preserve"> по </t>
    </r>
    <r>
      <rPr>
        <b/>
        <sz val="9"/>
        <color theme="1"/>
        <rFont val="Arial"/>
        <family val="2"/>
        <charset val="204"/>
      </rPr>
      <t>расчету цены доставки</t>
    </r>
  </si>
  <si>
    <t>Отрисовка макета, вёрстка и разработка.
Интеграции не нужно.</t>
  </si>
  <si>
    <t>Вёрстка и разработка.
+ Внутренняя интеграция АРМ Каталога с функционалом управления заказами компонента Каталог</t>
  </si>
  <si>
    <t>Отрисовка макета, вёрстка, разработка, обновление скриптов изменения количества, расчёта цены, удаления и д.р.
+ Внутренняя интеграция сайта с функционалом Корзина компонента Каталог
У группы товаров общая кнопка заказа, итоговая цена (без доставки) и т.п.
Необходимо реализовать перерасчёт цены группы при изменении кол-ва товаров в позиции.</t>
  </si>
  <si>
    <t>Расчёт и хранение признака по которому сайт будет вести дальнейшую группировку товаров.
В зависимости от настройки партнёра, его товары автоматически объединяются в группу.
Договорились, что в BasketItem появляется поле BasketItemGroup. Пока что в нём – Id поставщика.</t>
  </si>
  <si>
    <t>Отрисовка макета, вёрстка, разработка, обновление скриптов по расёту цены, доступности, вариантов доставки и д.р.
+ Внутренняя интеграция сайта с функционалом создания мультипозиционных заказов компонента Каталог</t>
  </si>
  <si>
    <t>Отрисовка макетов, вёрстка, разработка
+ Внутренняя интеграция сайта с функционалом получения заказов компонента Каталог</t>
  </si>
  <si>
    <t>Иначе популярность будет актуализироваться только для первой позиции в заказе</t>
  </si>
  <si>
    <t>Вёрстка, разработка
+ Внутренняя интеграция АРМ Клиентов с копонентом Каталог</t>
  </si>
  <si>
    <t>Вёрстка и разработка</t>
  </si>
  <si>
    <t>Для коректного перевода рублей в баллы, необходимо исключение артикула товара и категории из механик расчёта курса доставки</t>
  </si>
  <si>
    <t>Доработка логики взаимодействий с оффлайн-партнёрами</t>
  </si>
  <si>
    <t>1 заказ != 1 товар</t>
  </si>
  <si>
    <t>Доработка логики взаимодействий с ОЗОН</t>
  </si>
  <si>
    <t>Для ОЗОН реализованы уникальные взаимодействия, учитывающие способы доставки товаров ОЗОН
1 заказ != 1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</si>
</sst>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9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1" fontId="6" fillId="5" borderId="2" xfId="0" applyNumberFormat="1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1" fontId="6" fillId="5" borderId="2" xfId="0" applyNumberFormat="1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1" fontId="6" fillId="5" borderId="2" xfId="0" applyNumberFormat="1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1" fontId="6" fillId="5" borderId="2" xfId="0" applyNumberFormat="1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6"/>
  <sheetViews>
    <sheetView tabSelected="1" workbookViewId="0">
      <pane ySplit="1" topLeftCell="A2" activePane="bottomLeft" state="frozen"/>
      <selection activeCell="C1" sqref="C1"/>
      <selection pane="bottomLeft" activeCell="F28" sqref="F28"/>
    </sheetView>
  </sheetViews>
  <sheetFormatPr defaultColWidth="8.86328125" defaultRowHeight="11.65" x14ac:dyDescent="0.45"/>
  <cols>
    <col min="1" max="1" width="12.265625" style="17" hidden="1" customWidth="1"/>
    <col min="2" max="2" width="7.1328125" style="17" hidden="1" customWidth="1"/>
    <col min="3" max="3" width="8.86328125" style="39" customWidth="1"/>
    <col min="4" max="4" width="31.9296875" style="18" customWidth="1"/>
    <col min="5" max="5" width="14.86328125" style="6" bestFit="1" customWidth="1"/>
    <col min="6" max="6" width="45.265625" style="19" customWidth="1"/>
    <col min="7" max="7" width="7.86328125" style="20" customWidth="1"/>
    <col min="8" max="8" width="10" style="20" customWidth="1"/>
    <col min="9" max="9" width="9.3984375" style="20" customWidth="1"/>
    <col min="10" max="10" width="9" style="20" customWidth="1"/>
    <col min="11" max="11" width="9.265625" style="20" bestFit="1" customWidth="1"/>
    <col min="12" max="12" width="11.3984375" style="21" bestFit="1" customWidth="1"/>
    <col min="13" max="13" width="8" style="20" customWidth="1"/>
    <col min="14" max="14" width="102.265625" style="36" customWidth="1"/>
    <col min="15" max="16384" width="8.86328125" style="11"/>
  </cols>
  <sheetData>
    <row r="1" spans="1:14" s="6" customFormat="1" ht="34.9" x14ac:dyDescent="0.45">
      <c r="A1" s="1" t="s">
        <v>16</v>
      </c>
      <c r="B1" s="1" t="s">
        <v>17</v>
      </c>
      <c r="C1" s="37" t="s">
        <v>15</v>
      </c>
      <c r="D1" s="2" t="s">
        <v>14</v>
      </c>
      <c r="E1" s="2" t="s">
        <v>19</v>
      </c>
      <c r="F1" s="3" t="s">
        <v>18</v>
      </c>
      <c r="G1" s="4" t="s">
        <v>1</v>
      </c>
      <c r="H1" s="4" t="s">
        <v>2</v>
      </c>
      <c r="I1" s="4" t="s">
        <v>0</v>
      </c>
      <c r="J1" s="4" t="s">
        <v>7</v>
      </c>
      <c r="K1" s="4" t="s">
        <v>8</v>
      </c>
      <c r="L1" s="5" t="s">
        <v>9</v>
      </c>
      <c r="M1" s="4" t="s">
        <v>10</v>
      </c>
      <c r="N1" s="34" t="s">
        <v>4</v>
      </c>
    </row>
    <row r="2" spans="1:14" s="14" customFormat="1" ht="182.25" x14ac:dyDescent="0.45">
      <c r="A2" s="30"/>
      <c r="B2" s="31"/>
      <c r="C2" s="8">
        <f>SUM(L3:L40)</f>
        <v>399.73132984177101</v>
      </c>
      <c r="D2" s="9" t="s">
        <v>20</v>
      </c>
      <c r="E2" s="32"/>
      <c r="F2" s="13"/>
      <c r="G2" s="10"/>
      <c r="H2" s="10"/>
      <c r="I2" s="10"/>
      <c r="J2" s="10"/>
      <c r="K2" s="10"/>
      <c r="L2" s="7"/>
      <c r="M2" s="10"/>
      <c r="N2" s="35" t="s">
        <v>21</v>
      </c>
    </row>
    <row r="3" spans="1:14" s="14" customFormat="1" ht="52.15" x14ac:dyDescent="0.45">
      <c r="A3" s="15"/>
      <c r="B3" s="15"/>
      <c r="C3" s="43"/>
      <c r="D3" s="41"/>
      <c r="E3" s="45" t="s">
        <v>26</v>
      </c>
      <c r="F3" s="46" t="s">
        <v>35</v>
      </c>
      <c r="G3" s="12">
        <v>26</v>
      </c>
      <c r="H3" s="12">
        <v>27</v>
      </c>
      <c r="I3" s="12">
        <v>28</v>
      </c>
      <c r="J3" s="12">
        <f t="shared" ref="J3:J26" si="0">(G3+4*H3+I3)/6</f>
        <v>27</v>
      </c>
      <c r="K3" s="12">
        <f t="shared" ref="K3:K40" si="1">J3/$G$45</f>
        <v>41.53846153846154</v>
      </c>
      <c r="L3" s="47">
        <f t="shared" ref="L3:L40" si="2">J3*$G$48/$G$44</f>
        <v>44.387192702972719</v>
      </c>
      <c r="M3" s="12">
        <f t="shared" ref="M3:M26" si="3">(I3-G3)/6</f>
        <v>0.33333333333333331</v>
      </c>
      <c r="N3" s="48" t="s">
        <v>25</v>
      </c>
    </row>
    <row r="4" spans="1:14" s="14" customFormat="1" ht="23.25" x14ac:dyDescent="0.45">
      <c r="A4" s="15"/>
      <c r="B4" s="15"/>
      <c r="C4" s="38"/>
      <c r="D4" s="16"/>
      <c r="E4" s="45" t="s">
        <v>27</v>
      </c>
      <c r="F4" s="46" t="s">
        <v>38</v>
      </c>
      <c r="G4" s="12">
        <v>1</v>
      </c>
      <c r="H4" s="12">
        <v>2</v>
      </c>
      <c r="I4" s="12">
        <v>4</v>
      </c>
      <c r="J4" s="12">
        <f t="shared" si="0"/>
        <v>2.1666666666666665</v>
      </c>
      <c r="K4" s="12">
        <f t="shared" si="1"/>
        <v>3.333333333333333</v>
      </c>
      <c r="L4" s="47">
        <f t="shared" si="2"/>
        <v>3.5619352169052179</v>
      </c>
      <c r="M4" s="12">
        <f t="shared" si="3"/>
        <v>0.5</v>
      </c>
      <c r="N4" s="48" t="s">
        <v>39</v>
      </c>
    </row>
    <row r="5" spans="1:14" s="14" customFormat="1" ht="23.25" x14ac:dyDescent="0.45">
      <c r="A5" s="15"/>
      <c r="B5" s="15"/>
      <c r="C5" s="38"/>
      <c r="D5" s="16"/>
      <c r="E5" s="45" t="s">
        <v>27</v>
      </c>
      <c r="F5" s="46" t="s">
        <v>40</v>
      </c>
      <c r="G5" s="12">
        <v>2</v>
      </c>
      <c r="H5" s="12">
        <v>3</v>
      </c>
      <c r="I5" s="12">
        <v>4</v>
      </c>
      <c r="J5" s="12">
        <f t="shared" si="0"/>
        <v>3</v>
      </c>
      <c r="K5" s="12">
        <f t="shared" si="1"/>
        <v>4.615384615384615</v>
      </c>
      <c r="L5" s="47">
        <f t="shared" si="2"/>
        <v>4.9319103003303022</v>
      </c>
      <c r="M5" s="12">
        <f t="shared" si="3"/>
        <v>0.33333333333333331</v>
      </c>
      <c r="N5" s="48" t="s">
        <v>46</v>
      </c>
    </row>
    <row r="6" spans="1:14" s="14" customFormat="1" ht="23.25" x14ac:dyDescent="0.45">
      <c r="A6" s="15"/>
      <c r="B6" s="15"/>
      <c r="C6" s="38"/>
      <c r="D6" s="16"/>
      <c r="E6" s="45" t="s">
        <v>27</v>
      </c>
      <c r="F6" s="46" t="s">
        <v>41</v>
      </c>
      <c r="G6" s="12">
        <v>1</v>
      </c>
      <c r="H6" s="12">
        <v>3</v>
      </c>
      <c r="I6" s="12">
        <v>4</v>
      </c>
      <c r="J6" s="12">
        <f t="shared" si="0"/>
        <v>2.8333333333333335</v>
      </c>
      <c r="K6" s="12">
        <f t="shared" si="1"/>
        <v>4.3589743589743595</v>
      </c>
      <c r="L6" s="47">
        <f t="shared" si="2"/>
        <v>4.657915283645286</v>
      </c>
      <c r="M6" s="12">
        <f t="shared" si="3"/>
        <v>0.5</v>
      </c>
      <c r="N6" s="48" t="s">
        <v>47</v>
      </c>
    </row>
    <row r="7" spans="1:14" s="14" customFormat="1" ht="20.25" x14ac:dyDescent="0.45">
      <c r="A7" s="15"/>
      <c r="B7" s="15"/>
      <c r="C7" s="38"/>
      <c r="D7" s="16"/>
      <c r="E7" s="45" t="s">
        <v>27</v>
      </c>
      <c r="F7" s="46" t="s">
        <v>42</v>
      </c>
      <c r="G7" s="12">
        <v>2</v>
      </c>
      <c r="H7" s="12">
        <v>4</v>
      </c>
      <c r="I7" s="12">
        <v>6</v>
      </c>
      <c r="J7" s="12">
        <f t="shared" si="0"/>
        <v>4</v>
      </c>
      <c r="K7" s="12">
        <f t="shared" si="1"/>
        <v>6.1538461538461533</v>
      </c>
      <c r="L7" s="47">
        <f t="shared" si="2"/>
        <v>6.5758804004404032</v>
      </c>
      <c r="M7" s="12">
        <f t="shared" si="3"/>
        <v>0.66666666666666663</v>
      </c>
      <c r="N7" s="48" t="s">
        <v>48</v>
      </c>
    </row>
    <row r="8" spans="1:14" s="14" customFormat="1" ht="23.25" x14ac:dyDescent="0.45">
      <c r="A8" s="15"/>
      <c r="B8" s="15"/>
      <c r="C8" s="38"/>
      <c r="D8" s="16"/>
      <c r="E8" s="45" t="s">
        <v>27</v>
      </c>
      <c r="F8" s="46" t="s">
        <v>43</v>
      </c>
      <c r="G8" s="12">
        <v>3</v>
      </c>
      <c r="H8" s="12">
        <v>6</v>
      </c>
      <c r="I8" s="12">
        <v>8</v>
      </c>
      <c r="J8" s="12">
        <f t="shared" si="0"/>
        <v>5.833333333333333</v>
      </c>
      <c r="K8" s="12">
        <f t="shared" si="1"/>
        <v>8.9743589743589745</v>
      </c>
      <c r="L8" s="47">
        <f t="shared" si="2"/>
        <v>9.589825583975589</v>
      </c>
      <c r="M8" s="12">
        <f t="shared" si="3"/>
        <v>0.83333333333333337</v>
      </c>
      <c r="N8" s="48" t="s">
        <v>49</v>
      </c>
    </row>
    <row r="9" spans="1:14" s="14" customFormat="1" ht="23.25" x14ac:dyDescent="0.45">
      <c r="A9" s="15"/>
      <c r="B9" s="15"/>
      <c r="C9" s="38"/>
      <c r="D9" s="16"/>
      <c r="E9" s="45" t="s">
        <v>27</v>
      </c>
      <c r="F9" s="46" t="s">
        <v>44</v>
      </c>
      <c r="G9" s="12">
        <v>1</v>
      </c>
      <c r="H9" s="12">
        <v>2</v>
      </c>
      <c r="I9" s="12">
        <v>3</v>
      </c>
      <c r="J9" s="12">
        <f t="shared" si="0"/>
        <v>2</v>
      </c>
      <c r="K9" s="12">
        <f t="shared" si="1"/>
        <v>3.0769230769230766</v>
      </c>
      <c r="L9" s="47">
        <f t="shared" si="2"/>
        <v>3.2879402002202016</v>
      </c>
      <c r="M9" s="12">
        <f t="shared" si="3"/>
        <v>0.33333333333333331</v>
      </c>
      <c r="N9" s="48"/>
    </row>
    <row r="10" spans="1:14" s="14" customFormat="1" x14ac:dyDescent="0.45">
      <c r="A10" s="15"/>
      <c r="B10" s="15"/>
      <c r="C10" s="38"/>
      <c r="D10" s="16"/>
      <c r="E10" s="45" t="s">
        <v>27</v>
      </c>
      <c r="F10" s="46" t="s">
        <v>45</v>
      </c>
      <c r="G10" s="12">
        <v>1</v>
      </c>
      <c r="H10" s="12">
        <v>2</v>
      </c>
      <c r="I10" s="12">
        <v>3</v>
      </c>
      <c r="J10" s="12">
        <f t="shared" si="0"/>
        <v>2</v>
      </c>
      <c r="K10" s="12">
        <f t="shared" si="1"/>
        <v>3.0769230769230766</v>
      </c>
      <c r="L10" s="47">
        <f t="shared" si="2"/>
        <v>3.2879402002202016</v>
      </c>
      <c r="M10" s="12">
        <f t="shared" si="3"/>
        <v>0.33333333333333331</v>
      </c>
      <c r="N10" s="48"/>
    </row>
    <row r="11" spans="1:14" s="56" customFormat="1" ht="34.9" x14ac:dyDescent="0.45">
      <c r="A11" s="50"/>
      <c r="B11" s="50"/>
      <c r="C11" s="69">
        <f>SUM(L11:L12)</f>
        <v>6.8498754171254195</v>
      </c>
      <c r="D11" s="66" t="s">
        <v>85</v>
      </c>
      <c r="E11" s="51" t="s">
        <v>58</v>
      </c>
      <c r="F11" s="52" t="s">
        <v>62</v>
      </c>
      <c r="G11" s="53">
        <v>1</v>
      </c>
      <c r="H11" s="53">
        <v>2</v>
      </c>
      <c r="I11" s="53">
        <v>4</v>
      </c>
      <c r="J11" s="53">
        <f>(G11+4*H11+I11)/6</f>
        <v>2.1666666666666665</v>
      </c>
      <c r="K11" s="53">
        <f t="shared" si="1"/>
        <v>3.333333333333333</v>
      </c>
      <c r="L11" s="54">
        <f t="shared" si="2"/>
        <v>3.5619352169052179</v>
      </c>
      <c r="M11" s="53">
        <f>(I11-G11)/6</f>
        <v>0.5</v>
      </c>
      <c r="N11" s="55" t="s">
        <v>94</v>
      </c>
    </row>
    <row r="12" spans="1:14" s="56" customFormat="1" ht="23.25" x14ac:dyDescent="0.45">
      <c r="A12" s="50"/>
      <c r="B12" s="50"/>
      <c r="C12" s="69"/>
      <c r="D12" s="66"/>
      <c r="E12" s="51" t="s">
        <v>52</v>
      </c>
      <c r="F12" s="52" t="s">
        <v>74</v>
      </c>
      <c r="G12" s="53">
        <v>1</v>
      </c>
      <c r="H12" s="53">
        <v>2</v>
      </c>
      <c r="I12" s="53">
        <v>3</v>
      </c>
      <c r="J12" s="53">
        <f>(G12+4*H12+I12)/6</f>
        <v>2</v>
      </c>
      <c r="K12" s="53">
        <f t="shared" si="1"/>
        <v>3.0769230769230766</v>
      </c>
      <c r="L12" s="54">
        <f t="shared" si="2"/>
        <v>3.2879402002202016</v>
      </c>
      <c r="M12" s="53">
        <f>(I12-G12)/6</f>
        <v>0.33333333333333331</v>
      </c>
      <c r="N12" s="55" t="s">
        <v>92</v>
      </c>
    </row>
    <row r="13" spans="1:14" s="14" customFormat="1" ht="34.9" customHeight="1" x14ac:dyDescent="0.45">
      <c r="A13" s="15"/>
      <c r="B13" s="15"/>
      <c r="C13" s="68">
        <f>SUM(L13:L15)</f>
        <v>9.041835550605553</v>
      </c>
      <c r="D13" s="67" t="s">
        <v>84</v>
      </c>
      <c r="E13" s="45" t="s">
        <v>58</v>
      </c>
      <c r="F13" s="46" t="s">
        <v>59</v>
      </c>
      <c r="G13" s="12">
        <v>1</v>
      </c>
      <c r="H13" s="12">
        <v>2</v>
      </c>
      <c r="I13" s="12">
        <v>4</v>
      </c>
      <c r="J13" s="12">
        <f>(G13+4*H13+I13)/6</f>
        <v>2.1666666666666665</v>
      </c>
      <c r="K13" s="12">
        <f t="shared" si="1"/>
        <v>3.333333333333333</v>
      </c>
      <c r="L13" s="47">
        <f t="shared" si="2"/>
        <v>3.5619352169052179</v>
      </c>
      <c r="M13" s="12">
        <f>(I13-G13)/6</f>
        <v>0.5</v>
      </c>
      <c r="N13" s="48" t="s">
        <v>95</v>
      </c>
    </row>
    <row r="14" spans="1:14" s="14" customFormat="1" ht="23.25" x14ac:dyDescent="0.45">
      <c r="A14" s="15"/>
      <c r="B14" s="15"/>
      <c r="C14" s="68"/>
      <c r="D14" s="67"/>
      <c r="E14" s="45" t="s">
        <v>58</v>
      </c>
      <c r="F14" s="46" t="s">
        <v>60</v>
      </c>
      <c r="G14" s="12">
        <v>1</v>
      </c>
      <c r="H14" s="12">
        <v>2</v>
      </c>
      <c r="I14" s="12">
        <v>4</v>
      </c>
      <c r="J14" s="12">
        <f>(G14+4*H14+I14)/6</f>
        <v>2.1666666666666665</v>
      </c>
      <c r="K14" s="12">
        <f t="shared" si="1"/>
        <v>3.333333333333333</v>
      </c>
      <c r="L14" s="47">
        <f t="shared" si="2"/>
        <v>3.5619352169052179</v>
      </c>
      <c r="M14" s="12">
        <f>(I14-G14)/6</f>
        <v>0.5</v>
      </c>
      <c r="N14" s="48" t="s">
        <v>95</v>
      </c>
    </row>
    <row r="15" spans="1:14" s="14" customFormat="1" ht="23.25" x14ac:dyDescent="0.45">
      <c r="A15" s="15"/>
      <c r="B15" s="15"/>
      <c r="C15" s="68"/>
      <c r="D15" s="67"/>
      <c r="E15" s="45" t="s">
        <v>52</v>
      </c>
      <c r="F15" s="46" t="s">
        <v>61</v>
      </c>
      <c r="G15" s="12">
        <v>1</v>
      </c>
      <c r="H15" s="12">
        <v>1</v>
      </c>
      <c r="I15" s="12">
        <v>2</v>
      </c>
      <c r="J15" s="12">
        <f>(G15+4*H15+I15)/6</f>
        <v>1.1666666666666667</v>
      </c>
      <c r="K15" s="12">
        <f t="shared" si="1"/>
        <v>1.7948717948717949</v>
      </c>
      <c r="L15" s="47">
        <f t="shared" si="2"/>
        <v>1.9179651167951177</v>
      </c>
      <c r="M15" s="12">
        <f>(I15-G15)/6</f>
        <v>0.16666666666666666</v>
      </c>
      <c r="N15" s="48"/>
    </row>
    <row r="16" spans="1:14" s="56" customFormat="1" ht="50.65" x14ac:dyDescent="0.45">
      <c r="A16" s="50"/>
      <c r="B16" s="50"/>
      <c r="C16" s="69">
        <f>SUM(L16:L17)</f>
        <v>20.823621268061277</v>
      </c>
      <c r="D16" s="66" t="s">
        <v>89</v>
      </c>
      <c r="E16" s="51" t="s">
        <v>50</v>
      </c>
      <c r="F16" s="52" t="s">
        <v>51</v>
      </c>
      <c r="G16" s="53">
        <v>8</v>
      </c>
      <c r="H16" s="53">
        <v>10</v>
      </c>
      <c r="I16" s="53">
        <v>16</v>
      </c>
      <c r="J16" s="53">
        <f t="shared" si="0"/>
        <v>10.666666666666666</v>
      </c>
      <c r="K16" s="53">
        <f t="shared" si="1"/>
        <v>16.410256410256409</v>
      </c>
      <c r="L16" s="54">
        <f t="shared" si="2"/>
        <v>17.535681067841075</v>
      </c>
      <c r="M16" s="53">
        <f t="shared" si="3"/>
        <v>1.3333333333333333</v>
      </c>
      <c r="N16" s="55" t="s">
        <v>96</v>
      </c>
    </row>
    <row r="17" spans="1:14" s="56" customFormat="1" ht="40.5" x14ac:dyDescent="0.45">
      <c r="A17" s="50"/>
      <c r="B17" s="50"/>
      <c r="C17" s="69"/>
      <c r="D17" s="66"/>
      <c r="E17" s="51" t="s">
        <v>52</v>
      </c>
      <c r="F17" s="52" t="s">
        <v>53</v>
      </c>
      <c r="G17" s="53">
        <v>1</v>
      </c>
      <c r="H17" s="53">
        <v>2</v>
      </c>
      <c r="I17" s="53">
        <v>3</v>
      </c>
      <c r="J17" s="53">
        <f t="shared" si="0"/>
        <v>2</v>
      </c>
      <c r="K17" s="53">
        <f t="shared" si="1"/>
        <v>3.0769230769230766</v>
      </c>
      <c r="L17" s="54">
        <f t="shared" si="2"/>
        <v>3.2879402002202016</v>
      </c>
      <c r="M17" s="53">
        <f t="shared" si="3"/>
        <v>0.33333333333333331</v>
      </c>
      <c r="N17" s="55" t="s">
        <v>97</v>
      </c>
    </row>
    <row r="18" spans="1:14" s="14" customFormat="1" ht="23.25" x14ac:dyDescent="0.45">
      <c r="A18" s="15"/>
      <c r="B18" s="15"/>
      <c r="C18" s="68">
        <f>SUM(L18:L20)</f>
        <v>45.483172769712787</v>
      </c>
      <c r="D18" s="67" t="s">
        <v>83</v>
      </c>
      <c r="E18" s="45" t="s">
        <v>50</v>
      </c>
      <c r="F18" s="46" t="s">
        <v>54</v>
      </c>
      <c r="G18" s="12">
        <v>8</v>
      </c>
      <c r="H18" s="12">
        <v>10</v>
      </c>
      <c r="I18" s="12">
        <v>16</v>
      </c>
      <c r="J18" s="12">
        <f t="shared" si="0"/>
        <v>10.666666666666666</v>
      </c>
      <c r="K18" s="12">
        <f t="shared" si="1"/>
        <v>16.410256410256409</v>
      </c>
      <c r="L18" s="47">
        <f t="shared" si="2"/>
        <v>17.535681067841075</v>
      </c>
      <c r="M18" s="12">
        <f t="shared" si="3"/>
        <v>1.3333333333333333</v>
      </c>
      <c r="N18" s="48" t="s">
        <v>98</v>
      </c>
    </row>
    <row r="19" spans="1:14" s="14" customFormat="1" ht="40.5" x14ac:dyDescent="0.45">
      <c r="A19" s="15"/>
      <c r="B19" s="15"/>
      <c r="C19" s="68"/>
      <c r="D19" s="67"/>
      <c r="E19" s="45" t="s">
        <v>52</v>
      </c>
      <c r="F19" s="46" t="s">
        <v>55</v>
      </c>
      <c r="G19" s="12">
        <v>6</v>
      </c>
      <c r="H19" s="12">
        <v>10</v>
      </c>
      <c r="I19" s="12">
        <v>16</v>
      </c>
      <c r="J19" s="12">
        <f t="shared" si="0"/>
        <v>10.333333333333334</v>
      </c>
      <c r="K19" s="12">
        <f t="shared" si="1"/>
        <v>15.897435897435898</v>
      </c>
      <c r="L19" s="47">
        <f t="shared" si="2"/>
        <v>16.987691034471041</v>
      </c>
      <c r="M19" s="12">
        <f t="shared" si="3"/>
        <v>1.6666666666666667</v>
      </c>
      <c r="N19" s="48" t="s">
        <v>56</v>
      </c>
    </row>
    <row r="20" spans="1:14" s="14" customFormat="1" ht="30.4" x14ac:dyDescent="0.45">
      <c r="A20" s="15"/>
      <c r="B20" s="15"/>
      <c r="C20" s="68"/>
      <c r="D20" s="67"/>
      <c r="E20" s="45" t="s">
        <v>52</v>
      </c>
      <c r="F20" s="46" t="s">
        <v>57</v>
      </c>
      <c r="G20" s="12">
        <v>4</v>
      </c>
      <c r="H20" s="12">
        <v>6</v>
      </c>
      <c r="I20" s="12">
        <v>12</v>
      </c>
      <c r="J20" s="12">
        <f t="shared" si="0"/>
        <v>6.666666666666667</v>
      </c>
      <c r="K20" s="12">
        <f t="shared" si="1"/>
        <v>10.256410256410257</v>
      </c>
      <c r="L20" s="47">
        <f t="shared" si="2"/>
        <v>10.959800667400673</v>
      </c>
      <c r="M20" s="12">
        <f t="shared" si="3"/>
        <v>1.3333333333333333</v>
      </c>
      <c r="N20" s="48" t="s">
        <v>90</v>
      </c>
    </row>
    <row r="21" spans="1:14" s="56" customFormat="1" ht="23.25" x14ac:dyDescent="0.45">
      <c r="A21" s="50"/>
      <c r="B21" s="50"/>
      <c r="C21" s="69">
        <f>SUM(L21:L22)</f>
        <v>24.111561468281476</v>
      </c>
      <c r="D21" s="66" t="s">
        <v>82</v>
      </c>
      <c r="E21" s="51" t="s">
        <v>50</v>
      </c>
      <c r="F21" s="52" t="s">
        <v>66</v>
      </c>
      <c r="G21" s="53">
        <v>4</v>
      </c>
      <c r="H21" s="53">
        <v>7</v>
      </c>
      <c r="I21" s="53">
        <v>12</v>
      </c>
      <c r="J21" s="53">
        <f t="shared" si="0"/>
        <v>7.333333333333333</v>
      </c>
      <c r="K21" s="53">
        <f t="shared" si="1"/>
        <v>11.282051282051281</v>
      </c>
      <c r="L21" s="54">
        <f t="shared" si="2"/>
        <v>12.055780734140738</v>
      </c>
      <c r="M21" s="53">
        <f t="shared" si="3"/>
        <v>1.3333333333333333</v>
      </c>
      <c r="N21" s="55" t="s">
        <v>99</v>
      </c>
    </row>
    <row r="22" spans="1:14" s="56" customFormat="1" ht="23.25" x14ac:dyDescent="0.45">
      <c r="A22" s="50"/>
      <c r="B22" s="50"/>
      <c r="C22" s="69"/>
      <c r="D22" s="66"/>
      <c r="E22" s="51" t="s">
        <v>50</v>
      </c>
      <c r="F22" s="52" t="s">
        <v>67</v>
      </c>
      <c r="G22" s="53">
        <v>3</v>
      </c>
      <c r="H22" s="53">
        <v>7</v>
      </c>
      <c r="I22" s="53">
        <v>13</v>
      </c>
      <c r="J22" s="53">
        <f t="shared" si="0"/>
        <v>7.333333333333333</v>
      </c>
      <c r="K22" s="53">
        <f t="shared" si="1"/>
        <v>11.282051282051281</v>
      </c>
      <c r="L22" s="54">
        <f t="shared" si="2"/>
        <v>12.055780734140738</v>
      </c>
      <c r="M22" s="53">
        <f t="shared" si="3"/>
        <v>1.6666666666666667</v>
      </c>
      <c r="N22" s="55" t="s">
        <v>99</v>
      </c>
    </row>
    <row r="23" spans="1:14" s="14" customFormat="1" ht="23.25" x14ac:dyDescent="0.45">
      <c r="A23" s="15"/>
      <c r="B23" s="15"/>
      <c r="C23" s="58">
        <f>SUM(L23:L23)</f>
        <v>1.9179651167951177</v>
      </c>
      <c r="D23" s="57" t="s">
        <v>81</v>
      </c>
      <c r="E23" s="45" t="s">
        <v>50</v>
      </c>
      <c r="F23" s="46" t="s">
        <v>77</v>
      </c>
      <c r="G23" s="12">
        <v>1</v>
      </c>
      <c r="H23" s="12">
        <v>1</v>
      </c>
      <c r="I23" s="12">
        <v>2</v>
      </c>
      <c r="J23" s="12">
        <f>(G23+4*H23+I23)/6</f>
        <v>1.1666666666666667</v>
      </c>
      <c r="K23" s="12">
        <f t="shared" si="1"/>
        <v>1.7948717948717949</v>
      </c>
      <c r="L23" s="47">
        <f t="shared" si="2"/>
        <v>1.9179651167951177</v>
      </c>
      <c r="M23" s="12">
        <f>(I23-G23)/6</f>
        <v>0.16666666666666666</v>
      </c>
      <c r="N23" s="48"/>
    </row>
    <row r="24" spans="1:14" s="56" customFormat="1" ht="34.9" x14ac:dyDescent="0.45">
      <c r="A24" s="50"/>
      <c r="B24" s="50"/>
      <c r="C24" s="59">
        <f>SUM(L24:L24)</f>
        <v>5.2059053170153184</v>
      </c>
      <c r="D24" s="60" t="s">
        <v>80</v>
      </c>
      <c r="E24" s="51" t="s">
        <v>52</v>
      </c>
      <c r="F24" s="52" t="s">
        <v>73</v>
      </c>
      <c r="G24" s="53">
        <v>1</v>
      </c>
      <c r="H24" s="53">
        <v>3</v>
      </c>
      <c r="I24" s="53">
        <v>6</v>
      </c>
      <c r="J24" s="53">
        <f>(G24+4*H24+I24)/6</f>
        <v>3.1666666666666665</v>
      </c>
      <c r="K24" s="53">
        <f t="shared" si="1"/>
        <v>4.8717948717948714</v>
      </c>
      <c r="L24" s="54">
        <f t="shared" si="2"/>
        <v>5.2059053170153184</v>
      </c>
      <c r="M24" s="53">
        <f>(I24-G24)/6</f>
        <v>0.83333333333333337</v>
      </c>
      <c r="N24" s="55" t="s">
        <v>100</v>
      </c>
    </row>
    <row r="25" spans="1:14" s="14" customFormat="1" ht="34.9" customHeight="1" x14ac:dyDescent="0.45">
      <c r="A25" s="15"/>
      <c r="B25" s="15"/>
      <c r="C25" s="68">
        <f>SUM(L25:L26)</f>
        <v>7.1238704338104357</v>
      </c>
      <c r="D25" s="67" t="s">
        <v>79</v>
      </c>
      <c r="E25" s="45" t="s">
        <v>63</v>
      </c>
      <c r="F25" s="46" t="s">
        <v>64</v>
      </c>
      <c r="G25" s="12">
        <v>1</v>
      </c>
      <c r="H25" s="12">
        <v>2</v>
      </c>
      <c r="I25" s="12">
        <v>4</v>
      </c>
      <c r="J25" s="12">
        <f t="shared" si="0"/>
        <v>2.1666666666666665</v>
      </c>
      <c r="K25" s="12">
        <f t="shared" si="1"/>
        <v>3.333333333333333</v>
      </c>
      <c r="L25" s="47">
        <f t="shared" si="2"/>
        <v>3.5619352169052179</v>
      </c>
      <c r="M25" s="12">
        <f t="shared" si="3"/>
        <v>0.5</v>
      </c>
      <c r="N25" s="48" t="s">
        <v>101</v>
      </c>
    </row>
    <row r="26" spans="1:14" s="14" customFormat="1" ht="23.25" x14ac:dyDescent="0.45">
      <c r="A26" s="15"/>
      <c r="B26" s="15"/>
      <c r="C26" s="68"/>
      <c r="D26" s="67"/>
      <c r="E26" s="45" t="s">
        <v>63</v>
      </c>
      <c r="F26" s="46" t="s">
        <v>65</v>
      </c>
      <c r="G26" s="12">
        <v>1</v>
      </c>
      <c r="H26" s="12">
        <v>2</v>
      </c>
      <c r="I26" s="12">
        <v>4</v>
      </c>
      <c r="J26" s="12">
        <f t="shared" si="0"/>
        <v>2.1666666666666665</v>
      </c>
      <c r="K26" s="12">
        <f t="shared" si="1"/>
        <v>3.333333333333333</v>
      </c>
      <c r="L26" s="47">
        <f t="shared" si="2"/>
        <v>3.5619352169052179</v>
      </c>
      <c r="M26" s="12">
        <f t="shared" si="3"/>
        <v>0.5</v>
      </c>
      <c r="N26" s="48" t="s">
        <v>101</v>
      </c>
    </row>
    <row r="27" spans="1:14" s="56" customFormat="1" ht="23.25" x14ac:dyDescent="0.45">
      <c r="A27" s="50"/>
      <c r="B27" s="50"/>
      <c r="C27" s="61">
        <f>SUM(L27:L27)</f>
        <v>3.5619352169052179</v>
      </c>
      <c r="D27" s="60" t="s">
        <v>78</v>
      </c>
      <c r="E27" s="51" t="s">
        <v>68</v>
      </c>
      <c r="F27" s="52" t="s">
        <v>69</v>
      </c>
      <c r="G27" s="53">
        <v>1</v>
      </c>
      <c r="H27" s="53">
        <v>2</v>
      </c>
      <c r="I27" s="53">
        <v>4</v>
      </c>
      <c r="J27" s="53">
        <f t="shared" ref="J27:J32" si="4">(G27+4*H27+I27)/6</f>
        <v>2.1666666666666665</v>
      </c>
      <c r="K27" s="53">
        <f t="shared" si="1"/>
        <v>3.333333333333333</v>
      </c>
      <c r="L27" s="54">
        <f t="shared" si="2"/>
        <v>3.5619352169052179</v>
      </c>
      <c r="M27" s="53">
        <f t="shared" ref="M27:M32" si="5">(I27-G27)/6</f>
        <v>0.5</v>
      </c>
      <c r="N27" s="55" t="s">
        <v>102</v>
      </c>
    </row>
    <row r="28" spans="1:14" s="14" customFormat="1" ht="46.5" customHeight="1" x14ac:dyDescent="0.45">
      <c r="A28" s="15"/>
      <c r="B28" s="15"/>
      <c r="C28" s="68">
        <f>SUM(L28:L29)</f>
        <v>14.52173588430589</v>
      </c>
      <c r="D28" s="67" t="s">
        <v>86</v>
      </c>
      <c r="E28" s="45" t="s">
        <v>70</v>
      </c>
      <c r="F28" s="46" t="s">
        <v>71</v>
      </c>
      <c r="G28" s="12">
        <v>4</v>
      </c>
      <c r="H28" s="12">
        <v>8</v>
      </c>
      <c r="I28" s="12">
        <v>12</v>
      </c>
      <c r="J28" s="12">
        <f t="shared" si="4"/>
        <v>8</v>
      </c>
      <c r="K28" s="12">
        <f t="shared" si="1"/>
        <v>12.307692307692307</v>
      </c>
      <c r="L28" s="47">
        <f t="shared" si="2"/>
        <v>13.151760800880806</v>
      </c>
      <c r="M28" s="12">
        <f t="shared" si="5"/>
        <v>1.3333333333333333</v>
      </c>
      <c r="N28" s="48"/>
    </row>
    <row r="29" spans="1:14" s="14" customFormat="1" ht="23.25" x14ac:dyDescent="0.45">
      <c r="A29" s="15"/>
      <c r="B29" s="15"/>
      <c r="C29" s="68"/>
      <c r="D29" s="67"/>
      <c r="E29" s="45" t="s">
        <v>70</v>
      </c>
      <c r="F29" s="46" t="s">
        <v>72</v>
      </c>
      <c r="G29" s="12">
        <v>0</v>
      </c>
      <c r="H29" s="12">
        <v>1</v>
      </c>
      <c r="I29" s="12">
        <v>1</v>
      </c>
      <c r="J29" s="12">
        <f t="shared" si="4"/>
        <v>0.83333333333333337</v>
      </c>
      <c r="K29" s="12">
        <f t="shared" si="1"/>
        <v>1.2820512820512822</v>
      </c>
      <c r="L29" s="47">
        <f t="shared" si="2"/>
        <v>1.3699750834250841</v>
      </c>
      <c r="M29" s="12">
        <f t="shared" si="5"/>
        <v>0.16666666666666666</v>
      </c>
      <c r="N29" s="48"/>
    </row>
    <row r="30" spans="1:14" s="56" customFormat="1" ht="34.9" customHeight="1" x14ac:dyDescent="0.45">
      <c r="A30" s="50"/>
      <c r="B30" s="50"/>
      <c r="C30" s="65">
        <f>SUM(L30:L30)</f>
        <v>1.6439701001101008</v>
      </c>
      <c r="D30" s="62" t="s">
        <v>88</v>
      </c>
      <c r="E30" s="51" t="s">
        <v>68</v>
      </c>
      <c r="F30" s="52" t="s">
        <v>104</v>
      </c>
      <c r="G30" s="53">
        <v>1</v>
      </c>
      <c r="H30" s="53">
        <v>1</v>
      </c>
      <c r="I30" s="53">
        <v>1</v>
      </c>
      <c r="J30" s="53">
        <f t="shared" si="4"/>
        <v>1</v>
      </c>
      <c r="K30" s="53">
        <f t="shared" si="1"/>
        <v>1.5384615384615383</v>
      </c>
      <c r="L30" s="54">
        <f t="shared" si="2"/>
        <v>1.6439701001101008</v>
      </c>
      <c r="M30" s="53">
        <f t="shared" si="5"/>
        <v>0</v>
      </c>
      <c r="N30" s="55" t="s">
        <v>105</v>
      </c>
    </row>
    <row r="31" spans="1:14" s="14" customFormat="1" ht="23.25" x14ac:dyDescent="0.45">
      <c r="A31" s="15"/>
      <c r="B31" s="15"/>
      <c r="C31" s="64">
        <f>SUM(L31:L31)</f>
        <v>1.6439701001101008</v>
      </c>
      <c r="D31" s="63" t="s">
        <v>87</v>
      </c>
      <c r="E31" s="45" t="s">
        <v>68</v>
      </c>
      <c r="F31" s="46" t="s">
        <v>106</v>
      </c>
      <c r="G31" s="12">
        <v>1</v>
      </c>
      <c r="H31" s="12">
        <v>1</v>
      </c>
      <c r="I31" s="12">
        <v>1</v>
      </c>
      <c r="J31" s="12">
        <f t="shared" si="4"/>
        <v>1</v>
      </c>
      <c r="K31" s="12">
        <f t="shared" si="1"/>
        <v>1.5384615384615383</v>
      </c>
      <c r="L31" s="47">
        <f t="shared" si="2"/>
        <v>1.6439701001101008</v>
      </c>
      <c r="M31" s="12">
        <f t="shared" si="5"/>
        <v>0</v>
      </c>
      <c r="N31" s="48" t="s">
        <v>107</v>
      </c>
    </row>
    <row r="32" spans="1:14" s="56" customFormat="1" ht="23.25" x14ac:dyDescent="0.45">
      <c r="A32" s="50"/>
      <c r="B32" s="50"/>
      <c r="C32" s="61">
        <f>SUM(L32:L32)</f>
        <v>10.959800667400673</v>
      </c>
      <c r="D32" s="60" t="s">
        <v>93</v>
      </c>
      <c r="E32" s="51" t="s">
        <v>76</v>
      </c>
      <c r="F32" s="52" t="s">
        <v>75</v>
      </c>
      <c r="G32" s="53">
        <v>4</v>
      </c>
      <c r="H32" s="53">
        <v>6</v>
      </c>
      <c r="I32" s="53">
        <v>12</v>
      </c>
      <c r="J32" s="53">
        <f t="shared" si="4"/>
        <v>6.666666666666667</v>
      </c>
      <c r="K32" s="53">
        <f t="shared" si="1"/>
        <v>10.256410256410257</v>
      </c>
      <c r="L32" s="54">
        <f t="shared" si="2"/>
        <v>10.959800667400673</v>
      </c>
      <c r="M32" s="53">
        <f t="shared" si="5"/>
        <v>1.3333333333333333</v>
      </c>
      <c r="N32" s="55" t="s">
        <v>103</v>
      </c>
    </row>
    <row r="33" spans="1:14" s="14" customFormat="1" x14ac:dyDescent="0.45">
      <c r="A33" s="15"/>
      <c r="B33" s="15"/>
      <c r="C33" s="38"/>
      <c r="D33" s="16"/>
      <c r="E33" s="45" t="s">
        <v>30</v>
      </c>
      <c r="F33" s="49" t="s">
        <v>31</v>
      </c>
      <c r="G33" s="12">
        <v>6</v>
      </c>
      <c r="H33" s="12">
        <v>8</v>
      </c>
      <c r="I33" s="12">
        <v>12</v>
      </c>
      <c r="J33" s="12">
        <f t="shared" ref="J33:J40" si="6">(G33+4*H33+I33)/6</f>
        <v>8.3333333333333339</v>
      </c>
      <c r="K33" s="12">
        <f t="shared" si="1"/>
        <v>12.820512820512821</v>
      </c>
      <c r="L33" s="47">
        <f t="shared" si="2"/>
        <v>13.699750834250841</v>
      </c>
      <c r="M33" s="12">
        <f t="shared" ref="M33:M40" si="7">(I33-G33)/6</f>
        <v>1</v>
      </c>
      <c r="N33" s="48" t="s">
        <v>37</v>
      </c>
    </row>
    <row r="34" spans="1:14" s="14" customFormat="1" x14ac:dyDescent="0.45">
      <c r="A34" s="15"/>
      <c r="B34" s="15"/>
      <c r="C34" s="38"/>
      <c r="D34" s="16"/>
      <c r="E34" s="45" t="s">
        <v>22</v>
      </c>
      <c r="F34" s="49" t="s">
        <v>23</v>
      </c>
      <c r="G34" s="12">
        <f>SUM(G11:G32)*0.25</f>
        <v>13.5</v>
      </c>
      <c r="H34" s="12">
        <f>SUM(H11:H32)*0.25</f>
        <v>22</v>
      </c>
      <c r="I34" s="12">
        <f>SUM(I11:I32)*0.25</f>
        <v>38</v>
      </c>
      <c r="J34" s="12">
        <f t="shared" si="6"/>
        <v>23.25</v>
      </c>
      <c r="K34" s="12">
        <f t="shared" si="1"/>
        <v>35.769230769230766</v>
      </c>
      <c r="L34" s="47">
        <f t="shared" si="2"/>
        <v>38.222304827559839</v>
      </c>
      <c r="M34" s="12">
        <f t="shared" si="7"/>
        <v>4.083333333333333</v>
      </c>
      <c r="N34" s="48"/>
    </row>
    <row r="35" spans="1:14" s="14" customFormat="1" x14ac:dyDescent="0.45">
      <c r="A35" s="15"/>
      <c r="B35" s="15"/>
      <c r="C35" s="38"/>
      <c r="D35" s="16"/>
      <c r="E35" s="45" t="s">
        <v>91</v>
      </c>
      <c r="F35" s="49" t="s">
        <v>91</v>
      </c>
      <c r="G35" s="12">
        <f>SUM(G11:G32)*0.3</f>
        <v>16.2</v>
      </c>
      <c r="H35" s="12">
        <f>SUM(H11:H32)*0.3</f>
        <v>26.4</v>
      </c>
      <c r="I35" s="12">
        <f>SUM(I11:I32)*0.3</f>
        <v>45.6</v>
      </c>
      <c r="J35" s="12">
        <f t="shared" si="6"/>
        <v>27.900000000000002</v>
      </c>
      <c r="K35" s="12">
        <f t="shared" si="1"/>
        <v>42.923076923076927</v>
      </c>
      <c r="L35" s="47">
        <f t="shared" si="2"/>
        <v>45.866765793071814</v>
      </c>
      <c r="M35" s="12">
        <f t="shared" si="7"/>
        <v>4.9000000000000004</v>
      </c>
      <c r="N35" s="48"/>
    </row>
    <row r="36" spans="1:14" s="14" customFormat="1" ht="34.9" x14ac:dyDescent="0.45">
      <c r="A36" s="15"/>
      <c r="B36" s="15"/>
      <c r="C36" s="38"/>
      <c r="D36" s="16"/>
      <c r="E36" s="45" t="s">
        <v>27</v>
      </c>
      <c r="F36" s="46" t="s">
        <v>36</v>
      </c>
      <c r="G36" s="12">
        <v>6</v>
      </c>
      <c r="H36" s="12">
        <v>8</v>
      </c>
      <c r="I36" s="12">
        <v>10</v>
      </c>
      <c r="J36" s="12">
        <f t="shared" si="6"/>
        <v>8</v>
      </c>
      <c r="K36" s="12">
        <f t="shared" si="1"/>
        <v>12.307692307692307</v>
      </c>
      <c r="L36" s="47">
        <f t="shared" si="2"/>
        <v>13.151760800880806</v>
      </c>
      <c r="M36" s="12">
        <f t="shared" si="7"/>
        <v>0.66666666666666663</v>
      </c>
      <c r="N36" s="48"/>
    </row>
    <row r="37" spans="1:14" s="14" customFormat="1" ht="34.9" x14ac:dyDescent="0.45">
      <c r="A37" s="15"/>
      <c r="B37" s="15"/>
      <c r="C37" s="38"/>
      <c r="D37" s="16"/>
      <c r="E37" s="45" t="s">
        <v>26</v>
      </c>
      <c r="F37" s="49" t="s">
        <v>32</v>
      </c>
      <c r="G37" s="12">
        <v>4</v>
      </c>
      <c r="H37" s="12">
        <v>5</v>
      </c>
      <c r="I37" s="12">
        <v>6</v>
      </c>
      <c r="J37" s="12">
        <f t="shared" si="6"/>
        <v>5</v>
      </c>
      <c r="K37" s="12">
        <f t="shared" si="1"/>
        <v>7.6923076923076916</v>
      </c>
      <c r="L37" s="47">
        <f t="shared" si="2"/>
        <v>8.2198505005505034</v>
      </c>
      <c r="M37" s="12">
        <f t="shared" si="7"/>
        <v>0.33333333333333331</v>
      </c>
      <c r="N37" s="48"/>
    </row>
    <row r="38" spans="1:14" s="14" customFormat="1" ht="23.25" x14ac:dyDescent="0.45">
      <c r="A38" s="15"/>
      <c r="B38" s="15"/>
      <c r="C38" s="38"/>
      <c r="D38" s="16"/>
      <c r="E38" s="45" t="s">
        <v>24</v>
      </c>
      <c r="F38" s="46" t="s">
        <v>28</v>
      </c>
      <c r="G38" s="12">
        <v>17</v>
      </c>
      <c r="H38" s="12">
        <v>25</v>
      </c>
      <c r="I38" s="12">
        <v>32</v>
      </c>
      <c r="J38" s="12">
        <f t="shared" si="6"/>
        <v>24.833333333333332</v>
      </c>
      <c r="K38" s="12">
        <f t="shared" si="1"/>
        <v>38.205128205128204</v>
      </c>
      <c r="L38" s="47">
        <f t="shared" si="2"/>
        <v>40.825257486067507</v>
      </c>
      <c r="M38" s="12">
        <f t="shared" si="7"/>
        <v>2.5</v>
      </c>
      <c r="N38" s="48"/>
    </row>
    <row r="39" spans="1:14" s="14" customFormat="1" x14ac:dyDescent="0.45">
      <c r="A39" s="15"/>
      <c r="B39" s="15"/>
      <c r="C39" s="38"/>
      <c r="D39" s="16"/>
      <c r="E39" s="45"/>
      <c r="F39" s="46" t="s">
        <v>33</v>
      </c>
      <c r="G39" s="12">
        <v>1</v>
      </c>
      <c r="H39" s="12">
        <v>2</v>
      </c>
      <c r="I39" s="12">
        <v>3</v>
      </c>
      <c r="J39" s="12">
        <f t="shared" si="6"/>
        <v>2</v>
      </c>
      <c r="K39" s="12">
        <f t="shared" si="1"/>
        <v>3.0769230769230766</v>
      </c>
      <c r="L39" s="47">
        <f t="shared" si="2"/>
        <v>3.2879402002202016</v>
      </c>
      <c r="M39" s="12">
        <f t="shared" si="7"/>
        <v>0.33333333333333331</v>
      </c>
      <c r="N39" s="48" t="s">
        <v>34</v>
      </c>
    </row>
    <row r="40" spans="1:14" s="14" customFormat="1" x14ac:dyDescent="0.45">
      <c r="A40" s="15"/>
      <c r="B40" s="15"/>
      <c r="C40" s="44"/>
      <c r="D40" s="42"/>
      <c r="E40" s="45"/>
      <c r="F40" s="49" t="s">
        <v>29</v>
      </c>
      <c r="G40" s="12">
        <v>1</v>
      </c>
      <c r="H40" s="12">
        <v>2</v>
      </c>
      <c r="I40" s="12">
        <v>3</v>
      </c>
      <c r="J40" s="12">
        <f t="shared" si="6"/>
        <v>2</v>
      </c>
      <c r="K40" s="12">
        <f t="shared" si="1"/>
        <v>3.0769230769230766</v>
      </c>
      <c r="L40" s="47">
        <f t="shared" si="2"/>
        <v>3.2879402002202016</v>
      </c>
      <c r="M40" s="12">
        <f t="shared" si="7"/>
        <v>0.33333333333333331</v>
      </c>
      <c r="N40" s="48"/>
    </row>
    <row r="43" spans="1:14" x14ac:dyDescent="0.45">
      <c r="F43" s="22" t="s">
        <v>6</v>
      </c>
      <c r="G43" s="23">
        <f>SUM(G2:G40)</f>
        <v>155.69999999999999</v>
      </c>
      <c r="H43" s="23">
        <f>SUM(H2:H40)</f>
        <v>235.4</v>
      </c>
      <c r="I43" s="23">
        <f>SUM(I2:I40)</f>
        <v>361.6</v>
      </c>
      <c r="M43" s="28">
        <f>SQRT(SUMSQ(M2:M40))</f>
        <v>8.3376821985755996</v>
      </c>
    </row>
    <row r="44" spans="1:14" x14ac:dyDescent="0.45">
      <c r="F44" s="22" t="s">
        <v>13</v>
      </c>
      <c r="G44" s="23">
        <f>(G43+4*H43+I43)/6</f>
        <v>243.15</v>
      </c>
      <c r="H44" s="24"/>
      <c r="I44" s="23"/>
      <c r="M44" s="28">
        <f>2*M43/G45</f>
        <v>25.654406764847998</v>
      </c>
    </row>
    <row r="45" spans="1:14" x14ac:dyDescent="0.45">
      <c r="F45" s="22" t="s">
        <v>5</v>
      </c>
      <c r="G45" s="25">
        <v>0.65</v>
      </c>
      <c r="H45" s="24"/>
      <c r="I45" s="23"/>
      <c r="M45" s="29">
        <f>M44/G48</f>
        <v>6.4179124450923067E-2</v>
      </c>
    </row>
    <row r="46" spans="1:14" x14ac:dyDescent="0.45">
      <c r="A46" s="11"/>
      <c r="B46" s="11"/>
      <c r="C46" s="40"/>
      <c r="D46" s="11"/>
      <c r="E46" s="33"/>
      <c r="F46" s="22" t="s">
        <v>3</v>
      </c>
      <c r="G46" s="23">
        <f>G43/G45</f>
        <v>239.53846153846152</v>
      </c>
      <c r="H46" s="24">
        <f>H43/G45</f>
        <v>362.15384615384613</v>
      </c>
      <c r="I46" s="23">
        <f>I43/G45</f>
        <v>556.30769230769238</v>
      </c>
      <c r="M46" s="28"/>
    </row>
    <row r="47" spans="1:14" x14ac:dyDescent="0.45">
      <c r="A47" s="11"/>
      <c r="B47" s="11"/>
      <c r="C47" s="40"/>
      <c r="D47" s="11"/>
      <c r="E47" s="33"/>
      <c r="F47" s="26" t="s">
        <v>12</v>
      </c>
      <c r="G47" s="23">
        <f>(G46+4*H46+I46)/6</f>
        <v>374.07692307692304</v>
      </c>
      <c r="H47" s="24"/>
      <c r="I47" s="23"/>
      <c r="M47" s="28"/>
    </row>
    <row r="48" spans="1:14" x14ac:dyDescent="0.45">
      <c r="A48" s="11"/>
      <c r="B48" s="11"/>
      <c r="C48" s="40"/>
      <c r="D48" s="11"/>
      <c r="E48" s="33"/>
      <c r="F48" s="27" t="s">
        <v>11</v>
      </c>
      <c r="G48" s="23">
        <f>G47+M43*2/G45</f>
        <v>399.73132984177101</v>
      </c>
      <c r="H48" s="24"/>
      <c r="I48" s="23"/>
      <c r="M48" s="28"/>
      <c r="N48" s="11"/>
    </row>
    <row r="49" spans="1:14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7" spans="1:14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2" spans="1:14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4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4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4" spans="1:14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4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</sheetData>
  <mergeCells count="14">
    <mergeCell ref="D25:D26"/>
    <mergeCell ref="D28:D29"/>
    <mergeCell ref="C28:C29"/>
    <mergeCell ref="C13:C15"/>
    <mergeCell ref="C11:C12"/>
    <mergeCell ref="C16:C17"/>
    <mergeCell ref="C18:C20"/>
    <mergeCell ref="C25:C26"/>
    <mergeCell ref="C21:C22"/>
    <mergeCell ref="D11:D12"/>
    <mergeCell ref="D13:D15"/>
    <mergeCell ref="D16:D17"/>
    <mergeCell ref="D18:D20"/>
    <mergeCell ref="D21:D22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САЙТ-181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