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80" windowWidth="14295" windowHeight="3195" tabRatio="704"/>
  </bookViews>
  <sheets>
    <sheet name="САЙТ-245" sheetId="19" r:id="rId1"/>
  </sheets>
  <definedNames>
    <definedName name="_Ref379974539" localSheetId="0">'САЙТ-245'!#REF!</definedName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J18" i="19"/>
  <c r="K18" i="19"/>
  <c r="L7" i="19"/>
  <c r="M7" i="19" s="1"/>
  <c r="O7" i="19"/>
  <c r="L21" i="19"/>
  <c r="M21" i="19" s="1"/>
  <c r="O21" i="19"/>
  <c r="O4" i="19" l="1"/>
  <c r="L4" i="19"/>
  <c r="M4" i="19"/>
  <c r="I19" i="19" l="1"/>
  <c r="K19" i="19"/>
  <c r="J19" i="19"/>
  <c r="O6" i="19" l="1"/>
  <c r="L6" i="19"/>
  <c r="M6" i="19" s="1"/>
  <c r="O5" i="19"/>
  <c r="L5" i="19"/>
  <c r="M5" i="19" s="1"/>
  <c r="O16" i="19"/>
  <c r="L16" i="19"/>
  <c r="M16" i="19" s="1"/>
  <c r="O14" i="19"/>
  <c r="L14" i="19"/>
  <c r="M14" i="19" s="1"/>
  <c r="O8" i="19"/>
  <c r="O9" i="19"/>
  <c r="O10" i="19"/>
  <c r="O11" i="19"/>
  <c r="O12" i="19"/>
  <c r="O13" i="19"/>
  <c r="O15" i="19"/>
  <c r="O17" i="19"/>
  <c r="L8" i="19"/>
  <c r="M8" i="19" s="1"/>
  <c r="L9" i="19"/>
  <c r="M9" i="19" s="1"/>
  <c r="L10" i="19"/>
  <c r="M10" i="19" s="1"/>
  <c r="L11" i="19"/>
  <c r="M11" i="19" s="1"/>
  <c r="L12" i="19"/>
  <c r="M12" i="19" s="1"/>
  <c r="L13" i="19"/>
  <c r="M13" i="19" s="1"/>
  <c r="L15" i="19"/>
  <c r="M15" i="19" s="1"/>
  <c r="L17" i="19"/>
  <c r="M17" i="19" s="1"/>
  <c r="O3" i="19" l="1"/>
  <c r="L3" i="19"/>
  <c r="M3" i="19" s="1"/>
  <c r="L20" i="19" l="1"/>
  <c r="M20" i="19" s="1"/>
  <c r="O20" i="19"/>
  <c r="L22" i="19"/>
  <c r="M22" i="19" s="1"/>
  <c r="O22" i="19"/>
  <c r="L23" i="19"/>
  <c r="M23" i="19" s="1"/>
  <c r="O23" i="19"/>
  <c r="L24" i="19"/>
  <c r="M24" i="19" s="1"/>
  <c r="O24" i="19"/>
  <c r="O19" i="19" l="1"/>
  <c r="L19" i="19"/>
  <c r="M19" i="19" s="1"/>
  <c r="L18" i="19" l="1"/>
  <c r="M18" i="19" s="1"/>
  <c r="O18" i="19"/>
  <c r="K27" i="19"/>
  <c r="K30" i="19" s="1"/>
  <c r="I27" i="19"/>
  <c r="I30" i="19" s="1"/>
  <c r="J27" i="19"/>
  <c r="J30" i="19" s="1"/>
  <c r="I28" i="19" l="1"/>
  <c r="I31" i="19"/>
  <c r="O27" i="19"/>
  <c r="I32" i="19" l="1"/>
  <c r="O28" i="19"/>
  <c r="N21" i="19" l="1"/>
  <c r="N7" i="19"/>
  <c r="N4" i="19"/>
  <c r="N6" i="19"/>
  <c r="N5" i="19"/>
  <c r="N14" i="19"/>
  <c r="N16" i="19"/>
  <c r="N24" i="19"/>
  <c r="N9" i="19"/>
  <c r="N12" i="19"/>
  <c r="N11" i="19"/>
  <c r="N15" i="19"/>
  <c r="N8" i="19"/>
  <c r="N10" i="19"/>
  <c r="N13" i="19"/>
  <c r="N17" i="19"/>
  <c r="N20" i="19"/>
  <c r="N22" i="19"/>
  <c r="N3" i="19"/>
  <c r="N23" i="19"/>
  <c r="N19" i="19"/>
  <c r="N18" i="19"/>
  <c r="O29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H29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<sst xmlns="http://schemas.openxmlformats.org/spreadsheetml/2006/main" count="114" uniqueCount="84">
  <si>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</si>
  <si>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</si>
  <si>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</si>
  <si>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</si>
  <si>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</si>
  <si>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</si>
  <si>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</si>
  <si>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</si>
  <si>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</si>
  <si>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</si>
  <si>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</si>
  <si>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</si>
  <si>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</si>
  <si>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</si>
  <si>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</si>
  <si>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</si>
  <si>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</si>
  <si>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</si>
  <si>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</si>
  <si>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</si>
  <si>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</si>
  <si>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</si>
  <si>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Менеджмент</t>
  </si>
  <si>
    <t>Аналитика</t>
  </si>
  <si>
    <t>Деплой (на обоих окружениях)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</si>
  <si>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</si>
  <si>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</si>
  <si>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Сайт</t>
  </si>
  <si>
    <t>Каталог</t>
  </si>
  <si>
    <t>АРМ Каталога</t>
  </si>
  <si>
    <t>АРМ Клиентов</t>
  </si>
  <si>
    <t>Отладка</t>
  </si>
  <si>
    <t>САЙТ-245 Доставка вознаграждений по электронной почте</t>
  </si>
  <si>
    <t>Доработка преследует две основные цели:
• Клиентам упростить процедуру заказа вознаграждений, доставляемых по электронной почте.
• Партнерам упростить процедуру доставки вознаграждений по электронной почте.
Основные требования:
1. Добавить новый тип доставки для электронных товаров – отправка вознаграждения по электронной почте.
2. Добавить проверку e-mail.
3. Добавить в свойства вознаграждения признак доставки вознаграждения по электронной почте.
4. Отображать товары, доставляемые по электронной почте, во всех регионах.
5. Зафиксировать стоимость доставки товаров, доставляемых по электронной почте – 0 рублей (0 бонусов).</t>
  </si>
  <si>
    <r>
      <t xml:space="preserve">Доработки на </t>
    </r>
    <r>
      <rPr>
        <b/>
        <sz val="10"/>
        <color theme="1"/>
        <rFont val="Arial"/>
        <family val="2"/>
        <charset val="204"/>
      </rPr>
      <t>сайте «Коллекция»</t>
    </r>
    <r>
      <rPr>
        <sz val="10"/>
        <color theme="1"/>
        <rFont val="Arial"/>
        <family val="2"/>
        <charset val="204"/>
      </rPr>
      <t xml:space="preserve">. </t>
    </r>
    <r>
      <rPr>
        <b/>
        <sz val="10"/>
        <color theme="1"/>
        <rFont val="Arial"/>
        <family val="2"/>
        <charset val="204"/>
      </rPr>
      <t>Каталог вознаграждений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</si>
  <si>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Страница вознаграждения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</si>
  <si>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Форма оформления заказа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</si>
  <si>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</si>
  <si>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«Корзина»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</si>
  <si>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</t>
    </r>
    <r>
      <rPr>
        <sz val="9"/>
        <color theme="1"/>
        <rFont val="Arial"/>
        <family val="2"/>
        <charset val="204"/>
      </rPr>
      <t xml:space="preserve"> </t>
    </r>
    <r>
      <rPr>
        <b/>
        <sz val="9"/>
        <color theme="1"/>
        <rFont val="Arial"/>
        <family val="2"/>
        <charset val="204"/>
      </rPr>
      <t>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«</t>
    </r>
    <r>
      <rPr>
        <b/>
        <sz val="9"/>
        <color theme="1"/>
        <rFont val="Arial"/>
        <family val="2"/>
        <charset val="204"/>
      </rPr>
      <t>Вознаграждения</t>
    </r>
    <r>
      <rPr>
        <sz val="9"/>
        <color theme="1"/>
        <rFont val="Arial"/>
        <family val="2"/>
        <charset val="204"/>
      </rPr>
      <t>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</si>
  <si>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 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</si>
  <si>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безопасности</t>
    </r>
    <r>
      <rPr>
        <sz val="9"/>
        <color theme="1"/>
        <rFont val="Arial"/>
        <family val="2"/>
        <charset val="204"/>
      </rPr>
      <t xml:space="preserve"> (Клиенты), вкладка «Клиенты», подраздел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</si>
  <si>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e-mail оповещения о заказе поставщиков о заказах</t>
    </r>
  </si>
  <si>
    <t>Доработка алгоритма определения доступности товаров</t>
  </si>
  <si>
    <t>Добавление информера на страницу вознаграждения</t>
  </si>
  <si>
    <t>Отображение заказов с доставкой по email на странице с информацией о заказе</t>
  </si>
  <si>
    <t>Выводить информацию об email</t>
  </si>
  <si>
    <t>Доработка алгоритма формирования мультипозиционного заказа</t>
  </si>
  <si>
    <t>Товары с доставкой по email могут попасть в заказ только по отдельности.</t>
  </si>
  <si>
    <t>Доработка страницы со списком заказов клиента</t>
  </si>
  <si>
    <t>Доработка страницы со списком заказов поставщика</t>
  </si>
  <si>
    <t>Доработка страницы с подробной информацией о заказе поставщика</t>
  </si>
  <si>
    <t>Доработка страницы с подробной информацией о заказе клиента</t>
  </si>
  <si>
    <t>Обновление сущностей Каталога</t>
  </si>
  <si>
    <t>1. Заведение нового типа доставки "Доставка по email"
2. Добавление признака поддержки доставки по email в сущости Товар (Product)</t>
  </si>
  <si>
    <t>Обновление API внутренних сервисов каталога</t>
  </si>
  <si>
    <t>1.Сервисы доступа к товарам и категориям (для сайта и АРМа)
2. Сервисы работы с заказами (для сайта и АРМа)
3. Сервисы работы с корзиной</t>
  </si>
  <si>
    <t>Общие задачи разработки</t>
  </si>
  <si>
    <t>1. Выводить информацию об email
2. Внутреняя интеграция с компонентом Каталог (сервисы работы с заказами для АРМ)</t>
  </si>
  <si>
    <t>1. Выводить информацию об email
2. Внутреняя интеграция с компонентом Каталог (сервисы работы с заказами для сайта)</t>
  </si>
  <si>
    <t>1. Вёрстка и прототипирование
2. Серверная часть
3. Внутренняя интеграция с компонентом Каталог (сервисы работы с заказами для сайта)</t>
  </si>
  <si>
    <t>Доработка шаблона email оповещений партнёров</t>
  </si>
  <si>
    <t xml:space="preserve">Спецификация для договора
</t>
  </si>
  <si>
    <t>Обновление спецификации после выполнения работ (к окончанию релиза</t>
  </si>
  <si>
    <t>Аналитическая поддержка (при возникновении вопросов в ходе разработки - решение их с Заказчиком, ответы на вопросы Заказчика и команды по функционалу)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</si>
  <si>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</si>
  <si>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Техническое руководство (ревью кода, консультации по тех. реализации, коммуникации с командой  разработчиков)</t>
  </si>
  <si>
    <t>На обсуждение требований, написание спецификации уже потрачено ок. 20 часов. Могут потребоваться мелкие коррективы для оформления к договору или по небольшим комментариям от заказчика.</t>
  </si>
  <si>
    <t>Роли</t>
  </si>
  <si>
    <t>Аналитик</t>
  </si>
  <si>
    <t>Дев-лид</t>
  </si>
  <si>
    <t>Менеджер</t>
  </si>
  <si>
    <t xml:space="preserve">Cтарший разработчик </t>
  </si>
  <si>
    <t>Тестировщик</t>
  </si>
  <si>
    <t>Разработчик, Старший разработчик</t>
  </si>
  <si>
    <t>Старший разработчик</t>
  </si>
  <si>
    <t>Товары, поддерживающие доставку по email доступны для всех регионов, независимо от географии доставки поставщика</t>
  </si>
  <si>
    <t>Доработка формы заказа вознаграждения по email</t>
  </si>
  <si>
    <t>0. Получение прототипа от Банка, согласование
1. Вёрстка
2. Внутренняя интеграция с компонентом Каталог (сервисы доступа к товарам для сайта)</t>
  </si>
  <si>
    <t>Выводить информацию о способе доставки, его email</t>
  </si>
  <si>
    <t>Доработка формы создания и редактирования вознаграждения</t>
  </si>
  <si>
    <t>1. Добавить флаг "доставка по email"
2. Внутреняя интеграция с компонентом Каталог (сервисы доступа к товарам для АРМ)</t>
  </si>
  <si>
    <t>ALL</t>
  </si>
  <si>
    <t>условный номер по ФТ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</si>
</sst>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wrapText="1"/>
    </xf>
    <xf numFmtId="1" fontId="8" fillId="3" borderId="3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 wrapText="1"/>
    </xf>
    <xf numFmtId="1" fontId="6" fillId="3" borderId="1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12" fillId="4" borderId="1" xfId="231" applyFont="1" applyFill="1" applyBorder="1" applyAlignment="1">
      <alignment horizontal="center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1" fontId="8" fillId="0" borderId="4" xfId="0" applyNumberFormat="1" applyFont="1" applyFill="1" applyBorder="1" applyAlignment="1">
      <alignment vertical="top" wrapText="1"/>
    </xf>
    <xf numFmtId="1" fontId="8" fillId="0" borderId="5" xfId="0" applyNumberFormat="1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1" fontId="8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1" fontId="8" fillId="2" borderId="2" xfId="0" applyNumberFormat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vertical="top" wrapText="1"/>
    </xf>
    <xf numFmtId="1" fontId="8" fillId="0" borderId="2" xfId="0" applyNumberFormat="1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3" borderId="3" xfId="0" applyNumberFormat="1" applyFont="1" applyFill="1" applyBorder="1" applyAlignment="1">
      <alignment horizontal="center" vertical="top" wrapText="1"/>
    </xf>
    <xf numFmtId="1" fontId="17" fillId="0" borderId="6" xfId="0" applyNumberFormat="1" applyFont="1" applyFill="1" applyBorder="1" applyAlignment="1">
      <alignment horizontal="center" vertical="top" wrapText="1"/>
    </xf>
    <xf numFmtId="1" fontId="17" fillId="0" borderId="7" xfId="0" applyNumberFormat="1" applyFont="1" applyFill="1" applyBorder="1" applyAlignment="1">
      <alignment horizontal="center" vertical="top" wrapText="1"/>
    </xf>
    <xf numFmtId="1" fontId="17" fillId="2" borderId="7" xfId="0" applyNumberFormat="1" applyFont="1" applyFill="1" applyBorder="1" applyAlignment="1">
      <alignment horizontal="center" vertical="top" wrapText="1"/>
    </xf>
    <xf numFmtId="1" fontId="17" fillId="0" borderId="8" xfId="0" applyNumberFormat="1" applyFont="1" applyFill="1" applyBorder="1" applyAlignment="1">
      <alignment horizontal="center" vertical="top" wrapText="1"/>
    </xf>
    <xf numFmtId="1" fontId="17" fillId="0" borderId="0" xfId="0" applyNumberFormat="1" applyFont="1" applyAlignment="1">
      <alignment horizontal="center" vertical="top" wrapText="1"/>
    </xf>
    <xf numFmtId="1" fontId="18" fillId="0" borderId="0" xfId="0" applyNumberFormat="1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1" fontId="8" fillId="2" borderId="2" xfId="0" applyNumberFormat="1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1" fontId="8" fillId="0" borderId="2" xfId="0" applyNumberFormat="1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1" fontId="17" fillId="2" borderId="2" xfId="0" applyNumberFormat="1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0"/>
  <sheetViews>
    <sheetView tabSelected="1" workbookViewId="0">
      <pane ySplit="1" topLeftCell="A2" activePane="bottomLeft" state="frozen"/>
      <selection activeCell="C1" sqref="C1"/>
      <selection pane="bottomLeft" activeCell="H6" sqref="H6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4" width="9.42578125" style="76" customWidth="1"/>
    <col min="5" max="5" width="33.140625" style="17" customWidth="1"/>
    <col min="6" max="6" width="19.28515625" style="11" bestFit="1" customWidth="1"/>
    <col min="7" max="7" width="14.85546875" style="6" bestFit="1" customWidth="1"/>
    <col min="8" max="8" width="45.28515625" style="18" customWidth="1"/>
    <col min="9" max="9" width="7.85546875" style="19" customWidth="1"/>
    <col min="10" max="10" width="10" style="19" customWidth="1"/>
    <col min="11" max="11" width="9.42578125" style="19" customWidth="1"/>
    <col min="12" max="12" width="9" style="19" customWidth="1"/>
    <col min="13" max="13" width="9.28515625" style="19" bestFit="1" customWidth="1"/>
    <col min="14" max="14" width="11.42578125" style="20" bestFit="1" customWidth="1"/>
    <col min="15" max="15" width="8" style="19" customWidth="1"/>
    <col min="16" max="16" width="102.28515625" style="35" customWidth="1"/>
    <col min="17" max="16384" width="8.85546875" style="11"/>
  </cols>
  <sheetData>
    <row r="1" spans="1:16" s="6" customFormat="1" ht="36" x14ac:dyDescent="0.25">
      <c r="A1" s="1" t="s">
        <v>16</v>
      </c>
      <c r="B1" s="1" t="s">
        <v>17</v>
      </c>
      <c r="C1" s="36" t="s">
        <v>15</v>
      </c>
      <c r="D1" s="70" t="s">
        <v>83</v>
      </c>
      <c r="E1" s="2" t="s">
        <v>14</v>
      </c>
      <c r="F1" s="2" t="s">
        <v>68</v>
      </c>
      <c r="G1" s="2" t="s">
        <v>19</v>
      </c>
      <c r="H1" s="3" t="s">
        <v>18</v>
      </c>
      <c r="I1" s="4" t="s">
        <v>1</v>
      </c>
      <c r="J1" s="4" t="s">
        <v>2</v>
      </c>
      <c r="K1" s="4" t="s">
        <v>0</v>
      </c>
      <c r="L1" s="4" t="s">
        <v>7</v>
      </c>
      <c r="M1" s="4" t="s">
        <v>8</v>
      </c>
      <c r="N1" s="5" t="s">
        <v>9</v>
      </c>
      <c r="O1" s="4" t="s">
        <v>10</v>
      </c>
      <c r="P1" s="33" t="s">
        <v>4</v>
      </c>
    </row>
    <row r="2" spans="1:16" s="14" customFormat="1" ht="112.5" x14ac:dyDescent="0.25">
      <c r="A2" s="29"/>
      <c r="B2" s="30"/>
      <c r="C2" s="8">
        <f>SUM(N3:N24)</f>
        <v>113.71653788254471</v>
      </c>
      <c r="D2" s="71"/>
      <c r="E2" s="9" t="s">
        <v>32</v>
      </c>
      <c r="F2" s="66"/>
      <c r="G2" s="31"/>
      <c r="H2" s="13"/>
      <c r="I2" s="10"/>
      <c r="J2" s="10"/>
      <c r="K2" s="10"/>
      <c r="L2" s="10"/>
      <c r="M2" s="10"/>
      <c r="N2" s="7"/>
      <c r="O2" s="10"/>
      <c r="P2" s="34" t="s">
        <v>33</v>
      </c>
    </row>
    <row r="3" spans="1:16" s="14" customFormat="1" ht="24" x14ac:dyDescent="0.25">
      <c r="A3" s="15"/>
      <c r="B3" s="15"/>
      <c r="C3" s="40"/>
      <c r="D3" s="72"/>
      <c r="E3" s="59"/>
      <c r="F3" s="67" t="s">
        <v>69</v>
      </c>
      <c r="G3" s="64" t="s">
        <v>23</v>
      </c>
      <c r="H3" s="42" t="s">
        <v>62</v>
      </c>
      <c r="I3" s="12">
        <v>13</v>
      </c>
      <c r="J3" s="12">
        <v>14</v>
      </c>
      <c r="K3" s="12">
        <v>16</v>
      </c>
      <c r="L3" s="12">
        <f t="shared" ref="L3:L17" si="0">(I3+4*J3+K3)/6</f>
        <v>14.166666666666666</v>
      </c>
      <c r="M3" s="12">
        <f t="shared" ref="M3:M24" si="1">L3/$I$29</f>
        <v>20.238095238095237</v>
      </c>
      <c r="N3" s="43">
        <f t="shared" ref="N3:N24" si="2">L3*$I$32/$I$28</f>
        <v>21.64574117123793</v>
      </c>
      <c r="O3" s="12">
        <f t="shared" ref="O3:O17" si="3">(K3-I3)/6</f>
        <v>0.5</v>
      </c>
      <c r="P3" s="57" t="s">
        <v>67</v>
      </c>
    </row>
    <row r="4" spans="1:16" s="14" customFormat="1" ht="24" x14ac:dyDescent="0.25">
      <c r="A4" s="15"/>
      <c r="B4" s="15"/>
      <c r="C4" s="37"/>
      <c r="D4" s="73"/>
      <c r="E4" s="60"/>
      <c r="F4" s="55" t="s">
        <v>69</v>
      </c>
      <c r="G4" s="64" t="s">
        <v>23</v>
      </c>
      <c r="H4" s="42" t="s">
        <v>63</v>
      </c>
      <c r="I4" s="12">
        <v>0</v>
      </c>
      <c r="J4" s="12">
        <v>1</v>
      </c>
      <c r="K4" s="12">
        <v>1</v>
      </c>
      <c r="L4" s="12">
        <f t="shared" ref="L4" si="4">(I4+4*J4+K4)/6</f>
        <v>0.83333333333333337</v>
      </c>
      <c r="M4" s="12">
        <f t="shared" si="1"/>
        <v>1.1904761904761907</v>
      </c>
      <c r="N4" s="43">
        <f t="shared" si="2"/>
        <v>1.2732788924257605</v>
      </c>
      <c r="O4" s="12">
        <f t="shared" si="3"/>
        <v>0.16666666666666666</v>
      </c>
      <c r="P4" s="57"/>
    </row>
    <row r="5" spans="1:16" s="54" customFormat="1" ht="22.5" x14ac:dyDescent="0.25">
      <c r="A5" s="48"/>
      <c r="B5" s="48"/>
      <c r="C5" s="80"/>
      <c r="D5" s="86" t="s">
        <v>82</v>
      </c>
      <c r="E5" s="84" t="s">
        <v>57</v>
      </c>
      <c r="F5" s="56" t="s">
        <v>75</v>
      </c>
      <c r="G5" s="65" t="s">
        <v>28</v>
      </c>
      <c r="H5" s="50" t="s">
        <v>53</v>
      </c>
      <c r="I5" s="51">
        <v>1</v>
      </c>
      <c r="J5" s="51">
        <v>1</v>
      </c>
      <c r="K5" s="51">
        <v>3</v>
      </c>
      <c r="L5" s="51">
        <f t="shared" si="0"/>
        <v>1.3333333333333333</v>
      </c>
      <c r="M5" s="51">
        <f t="shared" si="1"/>
        <v>1.9047619047619049</v>
      </c>
      <c r="N5" s="52">
        <f t="shared" si="2"/>
        <v>2.0372462278812167</v>
      </c>
      <c r="O5" s="51">
        <f t="shared" si="3"/>
        <v>0.33333333333333331</v>
      </c>
      <c r="P5" s="53" t="s">
        <v>54</v>
      </c>
    </row>
    <row r="6" spans="1:16" s="54" customFormat="1" ht="33.75" x14ac:dyDescent="0.25">
      <c r="A6" s="48"/>
      <c r="B6" s="48"/>
      <c r="C6" s="80"/>
      <c r="D6" s="86"/>
      <c r="E6" s="84"/>
      <c r="F6" s="56" t="s">
        <v>75</v>
      </c>
      <c r="G6" s="65" t="s">
        <v>28</v>
      </c>
      <c r="H6" s="50" t="s">
        <v>55</v>
      </c>
      <c r="I6" s="51">
        <v>1</v>
      </c>
      <c r="J6" s="51">
        <v>2</v>
      </c>
      <c r="K6" s="51">
        <v>3</v>
      </c>
      <c r="L6" s="51">
        <f t="shared" si="0"/>
        <v>2</v>
      </c>
      <c r="M6" s="51">
        <f t="shared" si="1"/>
        <v>2.8571428571428572</v>
      </c>
      <c r="N6" s="52">
        <f t="shared" si="2"/>
        <v>3.0558693418218255</v>
      </c>
      <c r="O6" s="51">
        <f t="shared" si="3"/>
        <v>0.33333333333333331</v>
      </c>
      <c r="P6" s="53" t="s">
        <v>56</v>
      </c>
    </row>
    <row r="7" spans="1:16" s="14" customFormat="1" ht="25.5" x14ac:dyDescent="0.25">
      <c r="A7" s="15"/>
      <c r="B7" s="15"/>
      <c r="C7" s="37"/>
      <c r="D7" s="79">
        <v>6</v>
      </c>
      <c r="E7" s="47" t="s">
        <v>34</v>
      </c>
      <c r="F7" s="68" t="s">
        <v>75</v>
      </c>
      <c r="G7" s="64" t="s">
        <v>28</v>
      </c>
      <c r="H7" s="42" t="s">
        <v>43</v>
      </c>
      <c r="I7" s="12">
        <v>2</v>
      </c>
      <c r="J7" s="12">
        <v>4</v>
      </c>
      <c r="K7" s="12">
        <v>6</v>
      </c>
      <c r="L7" s="12">
        <f t="shared" si="0"/>
        <v>4</v>
      </c>
      <c r="M7" s="12">
        <f t="shared" si="1"/>
        <v>5.7142857142857144</v>
      </c>
      <c r="N7" s="43">
        <f t="shared" si="2"/>
        <v>6.1117386836436509</v>
      </c>
      <c r="O7" s="12">
        <f t="shared" si="3"/>
        <v>0.66666666666666663</v>
      </c>
      <c r="P7" s="44" t="s">
        <v>76</v>
      </c>
    </row>
    <row r="8" spans="1:16" s="54" customFormat="1" ht="33.75" x14ac:dyDescent="0.25">
      <c r="A8" s="48"/>
      <c r="B8" s="48"/>
      <c r="C8" s="49"/>
      <c r="D8" s="74">
        <v>7</v>
      </c>
      <c r="E8" s="61" t="s">
        <v>35</v>
      </c>
      <c r="F8" s="56" t="s">
        <v>75</v>
      </c>
      <c r="G8" s="65" t="s">
        <v>27</v>
      </c>
      <c r="H8" s="50" t="s">
        <v>44</v>
      </c>
      <c r="I8" s="51">
        <v>2</v>
      </c>
      <c r="J8" s="51">
        <v>4</v>
      </c>
      <c r="K8" s="51">
        <v>6</v>
      </c>
      <c r="L8" s="51">
        <f t="shared" si="0"/>
        <v>4</v>
      </c>
      <c r="M8" s="51">
        <f t="shared" si="1"/>
        <v>5.7142857142857144</v>
      </c>
      <c r="N8" s="52">
        <f t="shared" si="2"/>
        <v>6.1117386836436509</v>
      </c>
      <c r="O8" s="51">
        <f t="shared" si="3"/>
        <v>0.66666666666666663</v>
      </c>
      <c r="P8" s="53" t="s">
        <v>78</v>
      </c>
    </row>
    <row r="9" spans="1:16" s="14" customFormat="1" ht="33.75" x14ac:dyDescent="0.25">
      <c r="A9" s="15"/>
      <c r="B9" s="15"/>
      <c r="C9" s="58"/>
      <c r="D9" s="73">
        <v>1</v>
      </c>
      <c r="E9" s="62" t="s">
        <v>36</v>
      </c>
      <c r="F9" s="68" t="s">
        <v>75</v>
      </c>
      <c r="G9" s="64" t="s">
        <v>27</v>
      </c>
      <c r="H9" s="42" t="s">
        <v>77</v>
      </c>
      <c r="I9" s="12">
        <v>3</v>
      </c>
      <c r="J9" s="12">
        <v>4</v>
      </c>
      <c r="K9" s="12">
        <v>6</v>
      </c>
      <c r="L9" s="12">
        <f t="shared" si="0"/>
        <v>4.166666666666667</v>
      </c>
      <c r="M9" s="12">
        <f t="shared" si="1"/>
        <v>5.9523809523809534</v>
      </c>
      <c r="N9" s="43">
        <f t="shared" si="2"/>
        <v>6.3663944621288033</v>
      </c>
      <c r="O9" s="12">
        <f t="shared" si="3"/>
        <v>0.5</v>
      </c>
      <c r="P9" s="44" t="s">
        <v>60</v>
      </c>
    </row>
    <row r="10" spans="1:16" s="54" customFormat="1" ht="24" x14ac:dyDescent="0.25">
      <c r="A10" s="48"/>
      <c r="B10" s="48"/>
      <c r="C10" s="49"/>
      <c r="D10" s="74">
        <v>2</v>
      </c>
      <c r="E10" s="61" t="s">
        <v>37</v>
      </c>
      <c r="F10" s="56" t="s">
        <v>75</v>
      </c>
      <c r="G10" s="65" t="s">
        <v>27</v>
      </c>
      <c r="H10" s="50" t="s">
        <v>45</v>
      </c>
      <c r="I10" s="51">
        <v>1</v>
      </c>
      <c r="J10" s="51">
        <v>2</v>
      </c>
      <c r="K10" s="51">
        <v>4</v>
      </c>
      <c r="L10" s="51">
        <f t="shared" si="0"/>
        <v>2.1666666666666665</v>
      </c>
      <c r="M10" s="51">
        <f t="shared" si="1"/>
        <v>3.0952380952380953</v>
      </c>
      <c r="N10" s="52">
        <f t="shared" si="2"/>
        <v>3.310525120306977</v>
      </c>
      <c r="O10" s="51">
        <f t="shared" si="3"/>
        <v>0.5</v>
      </c>
      <c r="P10" s="53" t="s">
        <v>79</v>
      </c>
    </row>
    <row r="11" spans="1:16" s="14" customFormat="1" ht="25.5" x14ac:dyDescent="0.2">
      <c r="A11" s="15"/>
      <c r="B11" s="15"/>
      <c r="C11" s="37"/>
      <c r="D11" s="73">
        <v>0</v>
      </c>
      <c r="E11" s="62" t="s">
        <v>38</v>
      </c>
      <c r="F11" s="68" t="s">
        <v>75</v>
      </c>
      <c r="G11" s="64" t="s">
        <v>27</v>
      </c>
      <c r="H11" s="46" t="s">
        <v>47</v>
      </c>
      <c r="I11" s="12">
        <v>1</v>
      </c>
      <c r="J11" s="12">
        <v>1</v>
      </c>
      <c r="K11" s="12">
        <v>2</v>
      </c>
      <c r="L11" s="12">
        <f t="shared" si="0"/>
        <v>1.1666666666666667</v>
      </c>
      <c r="M11" s="12">
        <f t="shared" si="1"/>
        <v>1.666666666666667</v>
      </c>
      <c r="N11" s="43">
        <f t="shared" si="2"/>
        <v>1.7825904493960649</v>
      </c>
      <c r="O11" s="12">
        <f t="shared" si="3"/>
        <v>0.16666666666666666</v>
      </c>
      <c r="P11" s="44" t="s">
        <v>48</v>
      </c>
    </row>
    <row r="12" spans="1:16" s="14" customFormat="1" ht="36" x14ac:dyDescent="0.25">
      <c r="A12" s="15"/>
      <c r="B12" s="15"/>
      <c r="C12" s="37"/>
      <c r="D12" s="73">
        <v>5</v>
      </c>
      <c r="E12" s="62" t="s">
        <v>39</v>
      </c>
      <c r="F12" s="68" t="s">
        <v>75</v>
      </c>
      <c r="G12" s="64" t="s">
        <v>29</v>
      </c>
      <c r="H12" s="42" t="s">
        <v>80</v>
      </c>
      <c r="I12" s="12">
        <v>1</v>
      </c>
      <c r="J12" s="12">
        <v>2</v>
      </c>
      <c r="K12" s="12">
        <v>4</v>
      </c>
      <c r="L12" s="12">
        <f t="shared" si="0"/>
        <v>2.1666666666666665</v>
      </c>
      <c r="M12" s="12">
        <f t="shared" si="1"/>
        <v>3.0952380952380953</v>
      </c>
      <c r="N12" s="43">
        <f t="shared" si="2"/>
        <v>3.310525120306977</v>
      </c>
      <c r="O12" s="12">
        <f t="shared" si="3"/>
        <v>0.5</v>
      </c>
      <c r="P12" s="44" t="s">
        <v>81</v>
      </c>
    </row>
    <row r="13" spans="1:16" s="54" customFormat="1" ht="24" x14ac:dyDescent="0.25">
      <c r="A13" s="48"/>
      <c r="B13" s="48"/>
      <c r="C13" s="49"/>
      <c r="D13" s="86">
        <v>5</v>
      </c>
      <c r="E13" s="83" t="s">
        <v>40</v>
      </c>
      <c r="F13" s="56" t="s">
        <v>75</v>
      </c>
      <c r="G13" s="65" t="s">
        <v>29</v>
      </c>
      <c r="H13" s="50" t="s">
        <v>50</v>
      </c>
      <c r="I13" s="51">
        <v>1</v>
      </c>
      <c r="J13" s="51">
        <v>1</v>
      </c>
      <c r="K13" s="51">
        <v>2</v>
      </c>
      <c r="L13" s="51">
        <f t="shared" si="0"/>
        <v>1.1666666666666667</v>
      </c>
      <c r="M13" s="51">
        <f t="shared" si="1"/>
        <v>1.666666666666667</v>
      </c>
      <c r="N13" s="52">
        <f t="shared" si="2"/>
        <v>1.7825904493960649</v>
      </c>
      <c r="O13" s="51">
        <f t="shared" si="3"/>
        <v>0.16666666666666666</v>
      </c>
      <c r="P13" s="53" t="s">
        <v>58</v>
      </c>
    </row>
    <row r="14" spans="1:16" s="54" customFormat="1" ht="24" x14ac:dyDescent="0.25">
      <c r="A14" s="48"/>
      <c r="B14" s="48"/>
      <c r="C14" s="49"/>
      <c r="D14" s="86"/>
      <c r="E14" s="83"/>
      <c r="F14" s="56" t="s">
        <v>75</v>
      </c>
      <c r="G14" s="65" t="s">
        <v>29</v>
      </c>
      <c r="H14" s="50" t="s">
        <v>51</v>
      </c>
      <c r="I14" s="51">
        <v>1</v>
      </c>
      <c r="J14" s="51">
        <v>1</v>
      </c>
      <c r="K14" s="51">
        <v>2</v>
      </c>
      <c r="L14" s="51">
        <f t="shared" si="0"/>
        <v>1.1666666666666667</v>
      </c>
      <c r="M14" s="51">
        <f t="shared" si="1"/>
        <v>1.666666666666667</v>
      </c>
      <c r="N14" s="52">
        <f t="shared" si="2"/>
        <v>1.7825904493960649</v>
      </c>
      <c r="O14" s="51">
        <f t="shared" si="3"/>
        <v>0.16666666666666666</v>
      </c>
      <c r="P14" s="53" t="s">
        <v>46</v>
      </c>
    </row>
    <row r="15" spans="1:16" s="14" customFormat="1" ht="25.5" x14ac:dyDescent="0.25">
      <c r="A15" s="15"/>
      <c r="B15" s="15"/>
      <c r="C15" s="82"/>
      <c r="D15" s="85">
        <v>4</v>
      </c>
      <c r="E15" s="81" t="s">
        <v>41</v>
      </c>
      <c r="F15" s="68" t="s">
        <v>75</v>
      </c>
      <c r="G15" s="64" t="s">
        <v>30</v>
      </c>
      <c r="H15" s="42" t="s">
        <v>49</v>
      </c>
      <c r="I15" s="12">
        <v>1</v>
      </c>
      <c r="J15" s="12">
        <v>1</v>
      </c>
      <c r="K15" s="12">
        <v>2</v>
      </c>
      <c r="L15" s="12">
        <f t="shared" si="0"/>
        <v>1.1666666666666667</v>
      </c>
      <c r="M15" s="12">
        <f t="shared" si="1"/>
        <v>1.666666666666667</v>
      </c>
      <c r="N15" s="43">
        <f t="shared" si="2"/>
        <v>1.7825904493960649</v>
      </c>
      <c r="O15" s="12">
        <f t="shared" si="3"/>
        <v>0.16666666666666666</v>
      </c>
      <c r="P15" s="44" t="s">
        <v>59</v>
      </c>
    </row>
    <row r="16" spans="1:16" s="14" customFormat="1" ht="25.5" x14ac:dyDescent="0.25">
      <c r="A16" s="15"/>
      <c r="B16" s="15"/>
      <c r="C16" s="82"/>
      <c r="D16" s="85"/>
      <c r="E16" s="81"/>
      <c r="F16" s="68" t="s">
        <v>75</v>
      </c>
      <c r="G16" s="64" t="s">
        <v>30</v>
      </c>
      <c r="H16" s="42" t="s">
        <v>52</v>
      </c>
      <c r="I16" s="12">
        <v>1</v>
      </c>
      <c r="J16" s="12">
        <v>1</v>
      </c>
      <c r="K16" s="12">
        <v>2</v>
      </c>
      <c r="L16" s="12">
        <f t="shared" si="0"/>
        <v>1.1666666666666667</v>
      </c>
      <c r="M16" s="12">
        <f t="shared" si="1"/>
        <v>1.666666666666667</v>
      </c>
      <c r="N16" s="43">
        <f t="shared" si="2"/>
        <v>1.7825904493960649</v>
      </c>
      <c r="O16" s="12">
        <f t="shared" si="3"/>
        <v>0.16666666666666666</v>
      </c>
      <c r="P16" s="44" t="s">
        <v>46</v>
      </c>
    </row>
    <row r="17" spans="1:16" s="54" customFormat="1" ht="24" x14ac:dyDescent="0.25">
      <c r="A17" s="48"/>
      <c r="B17" s="48"/>
      <c r="C17" s="49"/>
      <c r="D17" s="74">
        <v>3</v>
      </c>
      <c r="E17" s="61" t="s">
        <v>42</v>
      </c>
      <c r="F17" s="56" t="s">
        <v>75</v>
      </c>
      <c r="G17" s="65" t="s">
        <v>28</v>
      </c>
      <c r="H17" s="50" t="s">
        <v>61</v>
      </c>
      <c r="I17" s="51">
        <v>1</v>
      </c>
      <c r="J17" s="51">
        <v>1</v>
      </c>
      <c r="K17" s="51">
        <v>2</v>
      </c>
      <c r="L17" s="51">
        <f t="shared" si="0"/>
        <v>1.1666666666666667</v>
      </c>
      <c r="M17" s="51">
        <f t="shared" si="1"/>
        <v>1.666666666666667</v>
      </c>
      <c r="N17" s="52">
        <f t="shared" si="2"/>
        <v>1.7825904493960649</v>
      </c>
      <c r="O17" s="51">
        <f t="shared" si="3"/>
        <v>0.16666666666666666</v>
      </c>
      <c r="P17" s="53" t="s">
        <v>46</v>
      </c>
    </row>
    <row r="18" spans="1:16" s="14" customFormat="1" x14ac:dyDescent="0.25">
      <c r="A18" s="15"/>
      <c r="B18" s="15"/>
      <c r="C18" s="37"/>
      <c r="D18" s="73"/>
      <c r="E18" s="60"/>
      <c r="F18" s="55" t="s">
        <v>73</v>
      </c>
      <c r="G18" s="64" t="s">
        <v>20</v>
      </c>
      <c r="H18" s="45" t="s">
        <v>21</v>
      </c>
      <c r="I18" s="12">
        <f>SUM(I5:I17)*0.25</f>
        <v>4.25</v>
      </c>
      <c r="J18" s="12">
        <f>SUM(J5:J17)*0.25</f>
        <v>6.25</v>
      </c>
      <c r="K18" s="12">
        <f>SUM(K5:K17)*0.25</f>
        <v>11</v>
      </c>
      <c r="L18" s="12">
        <f t="shared" ref="L18:L24" si="5">(I18+4*J18+K18)/6</f>
        <v>6.708333333333333</v>
      </c>
      <c r="M18" s="12">
        <f t="shared" si="1"/>
        <v>9.5833333333333339</v>
      </c>
      <c r="N18" s="43">
        <f t="shared" si="2"/>
        <v>10.249895084027372</v>
      </c>
      <c r="O18" s="12">
        <f t="shared" ref="O18:O24" si="6">(K18-I18)/6</f>
        <v>1.125</v>
      </c>
      <c r="P18" s="44"/>
    </row>
    <row r="19" spans="1:16" s="14" customFormat="1" ht="24" x14ac:dyDescent="0.25">
      <c r="A19" s="15"/>
      <c r="B19" s="15"/>
      <c r="C19" s="37"/>
      <c r="D19" s="73"/>
      <c r="E19" s="60"/>
      <c r="F19" s="55" t="s">
        <v>74</v>
      </c>
      <c r="G19" s="64" t="s">
        <v>31</v>
      </c>
      <c r="H19" s="45" t="s">
        <v>31</v>
      </c>
      <c r="I19" s="12">
        <f>SUM(I5:I17)*0.3</f>
        <v>5.0999999999999996</v>
      </c>
      <c r="J19" s="12">
        <f>SUM(J5:J17)*0.3</f>
        <v>7.5</v>
      </c>
      <c r="K19" s="12">
        <f>SUM(K5:K17)*0.3</f>
        <v>13.2</v>
      </c>
      <c r="L19" s="12">
        <f t="shared" si="5"/>
        <v>8.0499999999999989</v>
      </c>
      <c r="M19" s="12">
        <f t="shared" si="1"/>
        <v>11.5</v>
      </c>
      <c r="N19" s="43">
        <f t="shared" si="2"/>
        <v>12.299874100832845</v>
      </c>
      <c r="O19" s="12">
        <f t="shared" si="6"/>
        <v>1.3499999999999999</v>
      </c>
      <c r="P19" s="44"/>
    </row>
    <row r="20" spans="1:16" s="14" customFormat="1" ht="48" x14ac:dyDescent="0.25">
      <c r="A20" s="15"/>
      <c r="B20" s="15"/>
      <c r="C20" s="37"/>
      <c r="D20" s="73"/>
      <c r="E20" s="60"/>
      <c r="F20" s="55" t="s">
        <v>69</v>
      </c>
      <c r="G20" s="64" t="s">
        <v>23</v>
      </c>
      <c r="H20" s="45" t="s">
        <v>64</v>
      </c>
      <c r="I20" s="12">
        <v>0</v>
      </c>
      <c r="J20" s="12">
        <v>1</v>
      </c>
      <c r="K20" s="12">
        <v>1</v>
      </c>
      <c r="L20" s="12">
        <f t="shared" si="5"/>
        <v>0.83333333333333337</v>
      </c>
      <c r="M20" s="12">
        <f t="shared" si="1"/>
        <v>1.1904761904761907</v>
      </c>
      <c r="N20" s="43">
        <f t="shared" si="2"/>
        <v>1.2732788924257605</v>
      </c>
      <c r="O20" s="12">
        <f t="shared" si="6"/>
        <v>0.16666666666666666</v>
      </c>
      <c r="P20" s="44"/>
    </row>
    <row r="21" spans="1:16" s="14" customFormat="1" ht="36" x14ac:dyDescent="0.25">
      <c r="A21" s="15"/>
      <c r="B21" s="15"/>
      <c r="C21" s="37"/>
      <c r="D21" s="73"/>
      <c r="E21" s="60"/>
      <c r="F21" s="55" t="s">
        <v>70</v>
      </c>
      <c r="G21" s="64" t="s">
        <v>22</v>
      </c>
      <c r="H21" s="45" t="s">
        <v>66</v>
      </c>
      <c r="I21" s="12">
        <v>3</v>
      </c>
      <c r="J21" s="12">
        <v>6</v>
      </c>
      <c r="K21" s="12">
        <v>8</v>
      </c>
      <c r="L21" s="12">
        <f t="shared" si="5"/>
        <v>5.833333333333333</v>
      </c>
      <c r="M21" s="12">
        <f t="shared" si="1"/>
        <v>8.3333333333333339</v>
      </c>
      <c r="N21" s="43">
        <f t="shared" si="2"/>
        <v>8.9129522469803231</v>
      </c>
      <c r="O21" s="12">
        <f t="shared" si="6"/>
        <v>0.83333333333333337</v>
      </c>
      <c r="P21" s="44"/>
    </row>
    <row r="22" spans="1:16" s="14" customFormat="1" ht="108" x14ac:dyDescent="0.25">
      <c r="A22" s="15"/>
      <c r="B22" s="15"/>
      <c r="C22" s="37"/>
      <c r="D22" s="73"/>
      <c r="E22" s="60"/>
      <c r="F22" s="55" t="s">
        <v>71</v>
      </c>
      <c r="G22" s="64" t="s">
        <v>22</v>
      </c>
      <c r="H22" s="45" t="s">
        <v>65</v>
      </c>
      <c r="I22" s="12">
        <v>6</v>
      </c>
      <c r="J22" s="12">
        <v>8</v>
      </c>
      <c r="K22" s="12">
        <v>10</v>
      </c>
      <c r="L22" s="12">
        <f t="shared" si="5"/>
        <v>8</v>
      </c>
      <c r="M22" s="12">
        <f t="shared" si="1"/>
        <v>11.428571428571429</v>
      </c>
      <c r="N22" s="43">
        <f t="shared" si="2"/>
        <v>12.223477367287302</v>
      </c>
      <c r="O22" s="12">
        <f t="shared" si="6"/>
        <v>0.66666666666666663</v>
      </c>
      <c r="P22" s="44"/>
    </row>
    <row r="23" spans="1:16" s="14" customFormat="1" x14ac:dyDescent="0.25">
      <c r="A23" s="15"/>
      <c r="B23" s="15"/>
      <c r="C23" s="37"/>
      <c r="D23" s="73"/>
      <c r="E23" s="60"/>
      <c r="F23" s="55" t="s">
        <v>71</v>
      </c>
      <c r="G23" s="64"/>
      <c r="H23" s="42" t="s">
        <v>25</v>
      </c>
      <c r="I23" s="12">
        <v>1</v>
      </c>
      <c r="J23" s="12">
        <v>1</v>
      </c>
      <c r="K23" s="12">
        <v>2</v>
      </c>
      <c r="L23" s="12">
        <f t="shared" si="5"/>
        <v>1.1666666666666667</v>
      </c>
      <c r="M23" s="12">
        <f t="shared" si="1"/>
        <v>1.666666666666667</v>
      </c>
      <c r="N23" s="43">
        <f t="shared" si="2"/>
        <v>1.7825904493960649</v>
      </c>
      <c r="O23" s="12">
        <f t="shared" si="6"/>
        <v>0.16666666666666666</v>
      </c>
      <c r="P23" s="44" t="s">
        <v>26</v>
      </c>
    </row>
    <row r="24" spans="1:16" s="14" customFormat="1" x14ac:dyDescent="0.25">
      <c r="A24" s="15"/>
      <c r="B24" s="15"/>
      <c r="C24" s="41"/>
      <c r="D24" s="75"/>
      <c r="E24" s="63"/>
      <c r="F24" s="69" t="s">
        <v>72</v>
      </c>
      <c r="G24" s="64"/>
      <c r="H24" s="45" t="s">
        <v>24</v>
      </c>
      <c r="I24" s="12">
        <v>1</v>
      </c>
      <c r="J24" s="12">
        <v>2</v>
      </c>
      <c r="K24" s="12">
        <v>3</v>
      </c>
      <c r="L24" s="12">
        <f t="shared" si="5"/>
        <v>2</v>
      </c>
      <c r="M24" s="12">
        <f t="shared" si="1"/>
        <v>2.8571428571428572</v>
      </c>
      <c r="N24" s="43">
        <f t="shared" si="2"/>
        <v>3.0558693418218255</v>
      </c>
      <c r="O24" s="12">
        <f t="shared" si="6"/>
        <v>0.33333333333333331</v>
      </c>
      <c r="P24" s="44"/>
    </row>
    <row r="27" spans="1:16" x14ac:dyDescent="0.25">
      <c r="H27" s="21" t="s">
        <v>6</v>
      </c>
      <c r="I27" s="22">
        <f>SUM(I2:I24)</f>
        <v>50.35</v>
      </c>
      <c r="J27" s="22">
        <f>SUM(J2:J24)</f>
        <v>71.75</v>
      </c>
      <c r="K27" s="22">
        <f>SUM(K2:K24)</f>
        <v>109.2</v>
      </c>
      <c r="O27" s="27">
        <f>SQRT(SUMSQ(O2:O24))</f>
        <v>2.5882882588906342</v>
      </c>
    </row>
    <row r="28" spans="1:16" x14ac:dyDescent="0.25">
      <c r="H28" s="21" t="s">
        <v>13</v>
      </c>
      <c r="I28" s="22">
        <f>(I27+4*J27+K27)/6</f>
        <v>74.424999999999997</v>
      </c>
      <c r="J28" s="23"/>
      <c r="K28" s="22"/>
      <c r="O28" s="27">
        <f>2*O27/I29</f>
        <v>7.3951093111160979</v>
      </c>
    </row>
    <row r="29" spans="1:16" x14ac:dyDescent="0.25">
      <c r="H29" s="21" t="s">
        <v>5</v>
      </c>
      <c r="I29" s="24">
        <v>0.7</v>
      </c>
      <c r="J29" s="23"/>
      <c r="K29" s="22"/>
      <c r="O29" s="28">
        <f>O28/I32</f>
        <v>6.5031080340788638E-2</v>
      </c>
    </row>
    <row r="30" spans="1:16" x14ac:dyDescent="0.25">
      <c r="A30" s="11"/>
      <c r="B30" s="11"/>
      <c r="C30" s="39"/>
      <c r="D30" s="77"/>
      <c r="E30" s="11"/>
      <c r="G30" s="32"/>
      <c r="H30" s="21" t="s">
        <v>3</v>
      </c>
      <c r="I30" s="22">
        <f>I27/I29</f>
        <v>71.928571428571431</v>
      </c>
      <c r="J30" s="23">
        <f>J27/I29</f>
        <v>102.5</v>
      </c>
      <c r="K30" s="22">
        <f>K27/I29</f>
        <v>156</v>
      </c>
      <c r="O30" s="27"/>
    </row>
    <row r="31" spans="1:16" x14ac:dyDescent="0.25">
      <c r="A31" s="11"/>
      <c r="B31" s="11"/>
      <c r="C31" s="39"/>
      <c r="D31" s="77"/>
      <c r="E31" s="11"/>
      <c r="G31" s="32"/>
      <c r="H31" s="25" t="s">
        <v>12</v>
      </c>
      <c r="I31" s="22">
        <f>(I30+4*J30+K30)/6</f>
        <v>106.32142857142857</v>
      </c>
      <c r="J31" s="23"/>
      <c r="K31" s="22"/>
      <c r="O31" s="27"/>
    </row>
    <row r="32" spans="1:16" x14ac:dyDescent="0.25">
      <c r="A32" s="11"/>
      <c r="B32" s="11"/>
      <c r="C32" s="39"/>
      <c r="D32" s="77"/>
      <c r="E32" s="11"/>
      <c r="G32" s="32"/>
      <c r="H32" s="26" t="s">
        <v>11</v>
      </c>
      <c r="I32" s="22">
        <f>I31+O27*2/I29</f>
        <v>113.71653788254467</v>
      </c>
      <c r="J32" s="23"/>
      <c r="K32" s="22"/>
      <c r="O32" s="27"/>
      <c r="P32" s="11"/>
    </row>
    <row r="33" spans="1:16" x14ac:dyDescent="0.25">
      <c r="A33" s="11"/>
      <c r="B33" s="11"/>
      <c r="C33" s="11"/>
      <c r="D33" s="78"/>
      <c r="E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5">
      <c r="A34" s="11"/>
      <c r="B34" s="11"/>
      <c r="C34" s="11"/>
      <c r="D34" s="78"/>
      <c r="E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11"/>
      <c r="B35" s="11"/>
      <c r="C35" s="11"/>
      <c r="D35" s="78"/>
      <c r="E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1"/>
      <c r="B36" s="11"/>
      <c r="C36" s="11"/>
      <c r="D36" s="78"/>
      <c r="E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B37" s="11"/>
      <c r="C37" s="11"/>
      <c r="D37" s="78"/>
      <c r="E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B38" s="11"/>
      <c r="C38" s="11"/>
      <c r="D38" s="78"/>
      <c r="E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11"/>
      <c r="C39" s="11"/>
      <c r="D39" s="78"/>
      <c r="E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B40" s="11"/>
      <c r="C40" s="11"/>
      <c r="D40" s="78"/>
      <c r="E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x14ac:dyDescent="0.25">
      <c r="A41" s="11"/>
      <c r="B41" s="11"/>
      <c r="C41" s="11"/>
      <c r="D41" s="78"/>
      <c r="E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B42" s="11"/>
      <c r="C42" s="11"/>
      <c r="D42" s="78"/>
      <c r="E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B43" s="11"/>
      <c r="C43" s="11"/>
      <c r="D43" s="78"/>
      <c r="E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B44" s="11"/>
      <c r="C44" s="11"/>
      <c r="D44" s="78"/>
      <c r="E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x14ac:dyDescent="0.25">
      <c r="A45" s="11"/>
      <c r="B45" s="11"/>
      <c r="C45" s="11"/>
      <c r="D45" s="78"/>
      <c r="E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5">
      <c r="A46" s="11"/>
      <c r="B46" s="11"/>
      <c r="C46" s="11"/>
      <c r="D46" s="78"/>
      <c r="E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11"/>
      <c r="B47" s="11"/>
      <c r="C47" s="11"/>
      <c r="D47" s="78"/>
      <c r="E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5">
      <c r="A48" s="11"/>
      <c r="B48" s="11"/>
      <c r="C48" s="11"/>
      <c r="D48" s="78"/>
      <c r="E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5">
      <c r="A49" s="11"/>
      <c r="B49" s="11"/>
      <c r="C49" s="11"/>
      <c r="D49" s="78"/>
      <c r="E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5">
      <c r="A50" s="11"/>
      <c r="B50" s="11"/>
      <c r="C50" s="11"/>
      <c r="D50" s="78"/>
      <c r="E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5">
      <c r="A51" s="11"/>
      <c r="B51" s="11"/>
      <c r="C51" s="11"/>
      <c r="D51" s="78"/>
      <c r="E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5">
      <c r="A52" s="11"/>
      <c r="B52" s="11"/>
      <c r="C52" s="11"/>
      <c r="D52" s="78"/>
      <c r="E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5">
      <c r="A53" s="11"/>
      <c r="B53" s="11"/>
      <c r="C53" s="11"/>
      <c r="D53" s="78"/>
      <c r="E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5">
      <c r="A54" s="11"/>
      <c r="B54" s="11"/>
      <c r="C54" s="11"/>
      <c r="D54" s="78"/>
      <c r="E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11"/>
      <c r="B55" s="11"/>
      <c r="C55" s="11"/>
      <c r="D55" s="78"/>
      <c r="E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5">
      <c r="A56" s="11"/>
      <c r="B56" s="11"/>
      <c r="C56" s="11"/>
      <c r="D56" s="78"/>
      <c r="E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5">
      <c r="A57" s="11"/>
      <c r="B57" s="11"/>
      <c r="C57" s="11"/>
      <c r="D57" s="78"/>
      <c r="E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5">
      <c r="A58" s="11"/>
      <c r="B58" s="11"/>
      <c r="C58" s="11"/>
      <c r="D58" s="78"/>
      <c r="E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5">
      <c r="A59" s="11"/>
      <c r="B59" s="11"/>
      <c r="C59" s="11"/>
      <c r="D59" s="78"/>
      <c r="E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5">
      <c r="A60" s="11"/>
      <c r="B60" s="11"/>
      <c r="C60" s="11"/>
      <c r="D60" s="78"/>
      <c r="E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x14ac:dyDescent="0.25">
      <c r="A61" s="11"/>
      <c r="B61" s="11"/>
      <c r="C61" s="11"/>
      <c r="D61" s="78"/>
      <c r="E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x14ac:dyDescent="0.25">
      <c r="A62" s="11"/>
      <c r="B62" s="11"/>
      <c r="C62" s="11"/>
      <c r="D62" s="78"/>
      <c r="E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s="11"/>
      <c r="B63" s="11"/>
      <c r="C63" s="11"/>
      <c r="D63" s="78"/>
      <c r="E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x14ac:dyDescent="0.25">
      <c r="A64" s="11"/>
      <c r="B64" s="11"/>
      <c r="C64" s="11"/>
      <c r="D64" s="78"/>
      <c r="E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x14ac:dyDescent="0.25">
      <c r="A65" s="11"/>
      <c r="B65" s="11"/>
      <c r="C65" s="11"/>
      <c r="D65" s="78"/>
      <c r="E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s="11"/>
      <c r="B66" s="11"/>
      <c r="C66" s="11"/>
      <c r="D66" s="78"/>
      <c r="E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x14ac:dyDescent="0.25">
      <c r="A67" s="11"/>
      <c r="B67" s="11"/>
      <c r="C67" s="11"/>
      <c r="D67" s="78"/>
      <c r="E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x14ac:dyDescent="0.25">
      <c r="A68" s="11"/>
      <c r="B68" s="11"/>
      <c r="C68" s="11"/>
      <c r="D68" s="78"/>
      <c r="E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11"/>
      <c r="B69" s="11"/>
      <c r="C69" s="11"/>
      <c r="D69" s="78"/>
      <c r="E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x14ac:dyDescent="0.25">
      <c r="A70" s="11"/>
      <c r="B70" s="11"/>
      <c r="C70" s="11"/>
      <c r="D70" s="78"/>
      <c r="E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x14ac:dyDescent="0.25">
      <c r="A71" s="11"/>
      <c r="B71" s="11"/>
      <c r="C71" s="11"/>
      <c r="D71" s="78"/>
      <c r="E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25">
      <c r="A72" s="11"/>
      <c r="B72" s="11"/>
      <c r="C72" s="11"/>
      <c r="D72" s="78"/>
      <c r="E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25">
      <c r="A73" s="11"/>
      <c r="B73" s="11"/>
      <c r="C73" s="11"/>
      <c r="D73" s="78"/>
      <c r="E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25">
      <c r="A74" s="11"/>
      <c r="B74" s="11"/>
      <c r="C74" s="11"/>
      <c r="D74" s="78"/>
      <c r="E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s="11"/>
      <c r="B75" s="11"/>
      <c r="C75" s="11"/>
      <c r="D75" s="78"/>
      <c r="E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x14ac:dyDescent="0.25">
      <c r="A76" s="11"/>
      <c r="B76" s="11"/>
      <c r="C76" s="11"/>
      <c r="D76" s="78"/>
      <c r="E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x14ac:dyDescent="0.25">
      <c r="A77" s="11"/>
      <c r="B77" s="11"/>
      <c r="C77" s="11"/>
      <c r="D77" s="78"/>
      <c r="E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s="11"/>
      <c r="B78" s="11"/>
      <c r="C78" s="11"/>
      <c r="D78" s="78"/>
      <c r="E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x14ac:dyDescent="0.25">
      <c r="A79" s="11"/>
      <c r="B79" s="11"/>
      <c r="C79" s="11"/>
      <c r="D79" s="78"/>
      <c r="E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1" spans="1:16" x14ac:dyDescent="0.25">
      <c r="A81" s="11"/>
      <c r="B81" s="11"/>
      <c r="C81" s="11"/>
      <c r="D81" s="78"/>
      <c r="E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x14ac:dyDescent="0.25">
      <c r="A82" s="11"/>
      <c r="B82" s="11"/>
      <c r="C82" s="11"/>
      <c r="D82" s="78"/>
      <c r="E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78"/>
      <c r="E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s="11"/>
      <c r="B84" s="11"/>
      <c r="C84" s="11"/>
      <c r="D84" s="78"/>
      <c r="E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x14ac:dyDescent="0.25">
      <c r="A85" s="11"/>
      <c r="B85" s="11"/>
      <c r="C85" s="11"/>
      <c r="D85" s="78"/>
      <c r="E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x14ac:dyDescent="0.25">
      <c r="A86" s="11"/>
      <c r="B86" s="11"/>
      <c r="C86" s="11"/>
      <c r="D86" s="78"/>
      <c r="E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s="11"/>
      <c r="B87" s="11"/>
      <c r="C87" s="11"/>
      <c r="D87" s="78"/>
      <c r="E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x14ac:dyDescent="0.25">
      <c r="A88" s="11"/>
      <c r="B88" s="11"/>
      <c r="C88" s="11"/>
      <c r="D88" s="78"/>
      <c r="E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x14ac:dyDescent="0.25">
      <c r="A89" s="11"/>
      <c r="B89" s="11"/>
      <c r="C89" s="11"/>
      <c r="D89" s="78"/>
      <c r="E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A90" s="11"/>
      <c r="B90" s="11"/>
      <c r="C90" s="11"/>
      <c r="D90" s="78"/>
      <c r="E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x14ac:dyDescent="0.25">
      <c r="A91" s="11"/>
      <c r="B91" s="11"/>
      <c r="C91" s="11"/>
      <c r="D91" s="78"/>
      <c r="E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x14ac:dyDescent="0.25">
      <c r="A92" s="11"/>
      <c r="B92" s="11"/>
      <c r="C92" s="11"/>
      <c r="D92" s="78"/>
      <c r="E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x14ac:dyDescent="0.25">
      <c r="A93" s="11"/>
      <c r="B93" s="11"/>
      <c r="C93" s="11"/>
      <c r="D93" s="78"/>
      <c r="E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6" spans="1:16" x14ac:dyDescent="0.25">
      <c r="A96" s="11"/>
      <c r="B96" s="11"/>
      <c r="C96" s="11"/>
      <c r="D96" s="78"/>
      <c r="E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x14ac:dyDescent="0.25">
      <c r="A97" s="11"/>
      <c r="B97" s="11"/>
      <c r="C97" s="11"/>
      <c r="D97" s="78"/>
      <c r="E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78"/>
      <c r="E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78"/>
      <c r="E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78"/>
      <c r="E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78"/>
      <c r="E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78"/>
      <c r="E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78"/>
      <c r="E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78"/>
      <c r="E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78"/>
      <c r="E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78"/>
      <c r="E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78"/>
      <c r="E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78"/>
      <c r="E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78"/>
      <c r="E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78"/>
      <c r="E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78"/>
      <c r="E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78"/>
      <c r="E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78"/>
      <c r="E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78"/>
      <c r="E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78"/>
      <c r="E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78"/>
      <c r="E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78"/>
      <c r="E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78"/>
      <c r="E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78"/>
      <c r="E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78"/>
      <c r="E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78"/>
      <c r="E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78"/>
      <c r="E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78"/>
      <c r="E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78"/>
      <c r="E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78"/>
      <c r="E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78"/>
      <c r="E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8" spans="1:16" x14ac:dyDescent="0.25">
      <c r="A128" s="11"/>
      <c r="B128" s="11"/>
      <c r="C128" s="11"/>
      <c r="D128" s="78"/>
      <c r="E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25">
      <c r="A129" s="11"/>
      <c r="B129" s="11"/>
      <c r="C129" s="11"/>
      <c r="D129" s="78"/>
      <c r="E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78"/>
      <c r="E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78"/>
      <c r="E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78"/>
      <c r="E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78"/>
      <c r="E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78"/>
      <c r="E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78"/>
      <c r="E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78"/>
      <c r="E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78"/>
      <c r="E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78"/>
      <c r="E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78"/>
      <c r="E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78"/>
      <c r="E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</sheetData>
  <mergeCells count="8">
    <mergeCell ref="C5:C6"/>
    <mergeCell ref="E15:E16"/>
    <mergeCell ref="C15:C16"/>
    <mergeCell ref="E13:E14"/>
    <mergeCell ref="E5:E6"/>
    <mergeCell ref="D15:D16"/>
    <mergeCell ref="D13:D14"/>
    <mergeCell ref="D5:D6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САЙТ-245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2014-05-13T14:46:37Z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