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240" windowWidth="21525" windowHeight="8355" tabRatio="704"/>
  </bookViews>
  <sheets>
    <sheet name="Оценка" sheetId="19" r:id="rId1"/>
  </sheets>
  <definedNames>
    <definedName name="_Toc384052599" localSheetId="0">Оценка!$N$5</definedName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9" l="1"/>
  <c r="K13" i="19"/>
  <c r="M13" i="19"/>
  <c r="J14" i="19"/>
  <c r="K14" i="19"/>
  <c r="M14" i="19"/>
  <c r="J11" i="19"/>
  <c r="K11" i="19"/>
  <c r="M11" i="19"/>
  <c r="J8" i="19"/>
  <c r="M8" i="19"/>
  <c r="I18" i="19" l="1"/>
  <c r="H18" i="19"/>
  <c r="G18" i="19"/>
  <c r="I17" i="19"/>
  <c r="H17" i="19"/>
  <c r="G17" i="19"/>
  <c r="J4" i="19"/>
  <c r="K4" i="19" s="1"/>
  <c r="M4" i="19"/>
  <c r="J19" i="19"/>
  <c r="K19" i="19"/>
  <c r="M19" i="19"/>
  <c r="M7" i="19"/>
  <c r="M9" i="19"/>
  <c r="M10" i="19"/>
  <c r="M12" i="19"/>
  <c r="M15" i="19"/>
  <c r="M16" i="19"/>
  <c r="K7" i="19"/>
  <c r="K9" i="19"/>
  <c r="K10" i="19"/>
  <c r="K12" i="19"/>
  <c r="K15" i="19"/>
  <c r="K16" i="19"/>
  <c r="J7" i="19"/>
  <c r="J9" i="19"/>
  <c r="J10" i="19"/>
  <c r="J12" i="19"/>
  <c r="J15" i="19"/>
  <c r="J16" i="19"/>
  <c r="J6" i="19" l="1"/>
  <c r="K6" i="19"/>
  <c r="M6" i="19"/>
  <c r="J17" i="19" l="1"/>
  <c r="J20" i="19"/>
  <c r="K20" i="19"/>
  <c r="M20" i="19"/>
  <c r="J21" i="19"/>
  <c r="K21" i="19"/>
  <c r="M21" i="19"/>
  <c r="J22" i="19"/>
  <c r="K22" i="19"/>
  <c r="M22" i="19"/>
  <c r="J23" i="19"/>
  <c r="K23" i="19"/>
  <c r="M23" i="19"/>
  <c r="M5" i="19" l="1"/>
  <c r="K5" i="19"/>
  <c r="J5" i="19"/>
  <c r="K18" i="19"/>
  <c r="J18" i="19"/>
  <c r="K17" i="19"/>
  <c r="M17" i="19" l="1"/>
  <c r="M18" i="19"/>
  <c r="I26" i="19"/>
  <c r="I29" i="19" s="1"/>
  <c r="G26" i="19"/>
  <c r="G29" i="19" s="1"/>
  <c r="H26" i="19"/>
  <c r="H29" i="19" s="1"/>
  <c r="M3" i="19"/>
  <c r="J3" i="19"/>
  <c r="K3" i="19" s="1"/>
  <c r="M26" i="19" l="1"/>
  <c r="M27" i="19" s="1"/>
  <c r="G27" i="19"/>
  <c r="G30" i="19"/>
  <c r="G31" i="19" l="1"/>
  <c r="L13" i="19" s="1"/>
  <c r="L11" i="19" l="1"/>
  <c r="L14" i="19"/>
  <c r="L8" i="19"/>
  <c r="L19" i="19"/>
  <c r="L4" i="19"/>
  <c r="L9" i="19"/>
  <c r="L15" i="19"/>
  <c r="L7" i="19"/>
  <c r="L10" i="19"/>
  <c r="L12" i="19"/>
  <c r="L16" i="19"/>
  <c r="L6" i="19"/>
  <c r="L21" i="19"/>
  <c r="L20" i="19"/>
  <c r="L23" i="19"/>
  <c r="L22" i="19"/>
  <c r="L5" i="19"/>
  <c r="L17" i="19"/>
  <c r="L18" i="19"/>
  <c r="L3" i="19"/>
  <c r="M28" i="19"/>
</calcChain>
</file>

<file path=xl/comments1.xml><?xml version="1.0" encoding="utf-8"?>
<comments xmlns="http://schemas.openxmlformats.org/spreadsheetml/2006/main">
  <authors>
    <author>Автор</author>
  </authors>
  <commentList>
    <comment ref="F28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<sst xmlns="http://schemas.openxmlformats.org/spreadsheetml/2006/main" count="76" uniqueCount="64">
  <si>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</si>
  <si>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</si>
  <si>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</si>
  <si>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</si>
  <si>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</si>
  <si>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</si>
  <si>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</si>
  <si>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</si>
  <si>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</si>
  <si>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</si>
  <si>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</si>
  <si>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</si>
  <si>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</si>
  <si>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</si>
  <si>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</si>
  <si>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</si>
  <si>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</si>
  <si>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</si>
  <si>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</si>
  <si>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</si>
  <si>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</si>
  <si>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</si>
  <si>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Менеджмент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</si>
  <si>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</si>
  <si>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</si>
  <si>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</si>
  <si>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</si>
  <si>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</si>
  <si>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Тестирование (на обоих окружениях)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</si>
  <si>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</si>
  <si>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Проектирование и постановка задач</t>
  </si>
  <si>
    <t>Сайт</t>
  </si>
  <si>
    <t>Добавление способа оплаты доставки на форму заказа</t>
  </si>
  <si>
    <t>Каталог</t>
  </si>
  <si>
    <t>АРМ Каталога</t>
  </si>
  <si>
    <t>Отображение факта оплаты доставки рублями на странице заказа</t>
  </si>
  <si>
    <t>К</t>
  </si>
  <si>
    <t>Коннектор к банку</t>
  </si>
  <si>
    <t>Интеграционное тестирование</t>
  </si>
  <si>
    <t>Тестирование интеграции с Uniteller</t>
  </si>
  <si>
    <t>Проектирование и согласование взаимодействия "3.10. Отправка реестра совершенных заказов"</t>
  </si>
  <si>
    <t>1. Проектирование
2. Согласование
3. Обновление документа "Описание электронного обмена информацией с ВТБ24-Лояльность"</t>
  </si>
  <si>
    <t>Изменение сценария заказа: добавление дополнительного шага по оплате доставки картой</t>
  </si>
  <si>
    <t>Доработка раздела "Мои заказы" для корректного отображения заказов с доставкой, оплаченой по карте</t>
  </si>
  <si>
    <t>1. Для доставки, оплаченой по карте не будет отображатся цена в балловом эквиваленте
2. Рядом с ценой будет выведена информация о типе оплаты
3. Если доставка была оплачена по карте, итоговая цена будет приведена без бонусного эквивалента</t>
  </si>
  <si>
    <t>Не учитывать константную стоимость доставки при формировании оповещений Wishlist</t>
  </si>
  <si>
    <t>1. Доработка формата выгрузки реестра (добавить признак оплаты доставки по карте)
2. Доработка процедуры оплаты подтверждённых заказов (не оплачивать доставку, уже оплаченную по карте)</t>
  </si>
  <si>
    <t>1. Не отображаем доставку, если она была оплачена по карте
2. Внутренняя интеграция с Каталогом</t>
  </si>
  <si>
    <t>1. Оповещения партнёров по email не меняем
2. Нужен прототип формы заказа с переключателем и новой ИТОГО</t>
  </si>
  <si>
    <t>САЙТ-250 Выбор способа оплаты доставки</t>
  </si>
  <si>
    <t>Добавление признака оплаты по карте в компонент Каталог</t>
  </si>
  <si>
    <t>Доработка взаимодействия "3.10. Отправка реестра совершенных заказов"</t>
  </si>
  <si>
    <t>1. Подготовка параметров для запроса формы платежа (передаются сайту)
    1.1. Не забыть передать параметр о "запоминании" карты
    1.2. Настроить "преавторизацию" платежа
2. Проверка статуса платежа
3. Подтверждение предавторизованного платежа (по BillNumber из п.2)
4. Отмена платежа (по BillNumber из п.2)</t>
  </si>
  <si>
    <t>Интеграция с Uniteller по новому процессу оплаты</t>
  </si>
  <si>
    <t>Доработка процессов работы с заказом, связанные с оплатой доставки</t>
  </si>
  <si>
    <t>1. Вызов подтверждения преавторизованного платежа после подтвердения заказа партнёром.
    1.1. Для сценария подтверждения оффлайн-партнёра (через онлайн-взаимодействие)
    1.2. Для сценария подтверждения директ-партнёра (через АРМ, либо через автоматическое подтверждение перед выгрузкой в Банк)
    1.3. Для сценария с онлайн-партнёром (через онлайн-взаимодействие)
2. Вызов отмены преавторизованного платежа после отмены заказа партнёром
    2.1. Для сценария отказа в подтверждении заказа оффлайн-партнёра (через онлайн-взаимодействие)
    2.2. Для сценария отмены заказа директ-партнёра (через АРМ)
    2.3. Для сценария с онлайн-партнёром (через онлайн-взаимодействие)</t>
  </si>
  <si>
    <t xml:space="preserve">Добавление второго параметра с ShopId на странице редактирования партнёра </t>
  </si>
  <si>
    <t>Добавление второго параметра ShopId в сущность Партнёр</t>
  </si>
  <si>
    <t>Второй ShopId  будет использоваться для оплаты доставки</t>
  </si>
  <si>
    <t>Второй ShopId  будет использоваться для оплаты доставки.
Если второй ShopId не указан, оплата доставки по карте для партнёра не доступна</t>
  </si>
  <si>
    <t>1. Добавление переключателя способа оплаты
    1.1. Переключатель появляется только если партнёр настроен для приёма платежей по карте (см. ниже)
2. Отображение стоимости доставки в рублях или бонусах, в зависимости от способа оплаты
    2.1. В вариантах доставки
    2.2. В блоке Итого
3. Доработка логики блокировки кнопки заказа для учёта способа доставки
4. Внутреняя интеграция с Каталогом</t>
  </si>
  <si>
    <r>
      <t>1. Добавление экрана оплаты картой после шага подтверждения OTP
    1.1. Сохранение факта подтверждения OTP
    1.2. Экран оплаты доставки картой (</t>
    </r>
    <r>
      <rPr>
        <b/>
        <sz val="8"/>
        <rFont val="Arial"/>
        <family val="2"/>
        <charset val="204"/>
      </rPr>
      <t>две реализации</t>
    </r>
    <r>
      <rPr>
        <sz val="8"/>
        <rFont val="Arial"/>
        <family val="2"/>
        <charset val="204"/>
      </rPr>
      <t>, из-за ограничений тестового контура Uniteller)
2. Интеграция с Uniteller
    2.1. Отправка данных в iframe
    2.2. Проверка статуса платежа после проведения оплаты
4. Обработка ошибок платежа</t>
    </r>
  </si>
  <si>
    <r>
      <t xml:space="preserve">1. Тестирование взаимодействия без IFRAME на </t>
    </r>
    <r>
      <rPr>
        <b/>
        <sz val="8"/>
        <rFont val="Arial"/>
        <family val="2"/>
        <charset val="204"/>
      </rPr>
      <t>тестовом</t>
    </r>
    <r>
      <rPr>
        <sz val="8"/>
        <rFont val="Arial"/>
        <family val="2"/>
        <charset val="204"/>
      </rPr>
      <t xml:space="preserve"> окружении РС и </t>
    </r>
    <r>
      <rPr>
        <b/>
        <sz val="8"/>
        <rFont val="Arial"/>
        <family val="2"/>
        <charset val="204"/>
      </rPr>
      <t>тестовом</t>
    </r>
    <r>
      <rPr>
        <sz val="8"/>
        <rFont val="Arial"/>
        <family val="2"/>
        <charset val="204"/>
      </rPr>
      <t xml:space="preserve"> контуре Uniteller (на тестовом контуре Uniteller нет возможности использовать IFRAME)
2. Тестирование взаимодействи с IFAME на </t>
    </r>
    <r>
      <rPr>
        <b/>
        <sz val="8"/>
        <rFont val="Arial"/>
        <family val="2"/>
        <charset val="204"/>
      </rPr>
      <t>тестовом</t>
    </r>
    <r>
      <rPr>
        <sz val="8"/>
        <rFont val="Arial"/>
        <family val="2"/>
        <charset val="204"/>
      </rPr>
      <t xml:space="preserve"> окружении РС и </t>
    </r>
    <r>
      <rPr>
        <b/>
        <sz val="8"/>
        <rFont val="Arial"/>
        <family val="2"/>
        <charset val="204"/>
      </rPr>
      <t>боевом</t>
    </r>
    <r>
      <rPr>
        <sz val="8"/>
        <rFont val="Arial"/>
        <family val="2"/>
        <charset val="204"/>
      </rPr>
      <t xml:space="preserve"> окружении Uniteller (из-за ограничений тестового контура)
3. Сопутствующие перенастройки окружений, смены логинов/паролей</t>
    </r>
  </si>
  <si>
    <t>1. Хранение признака в сущности Заказ
2. Доработка внутренних сценариев создания заказа с учётом признака
3. (отмена требования!) Для заказов с оплатой доставки по карте - сразу проставляем статус доставки как Оплачена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</si>
</sst>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left" vertical="top" wrapText="1"/>
    </xf>
    <xf numFmtId="1" fontId="4" fillId="0" borderId="5" xfId="0" applyNumberFormat="1" applyFont="1" applyFill="1" applyBorder="1" applyAlignment="1">
      <alignment horizontal="center" vertical="top" wrapText="1"/>
    </xf>
    <xf numFmtId="1" fontId="4" fillId="0" borderId="5" xfId="0" applyNumberFormat="1" applyFont="1" applyBorder="1" applyAlignment="1">
      <alignment horizontal="center" vertical="top" wrapText="1"/>
    </xf>
    <xf numFmtId="1" fontId="6" fillId="0" borderId="5" xfId="0" applyNumberFormat="1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9"/>
  <sheetViews>
    <sheetView tabSelected="1" workbookViewId="0">
      <pane ySplit="1" topLeftCell="A6" activePane="bottomLeft" state="frozen"/>
      <selection activeCell="C1" sqref="C1"/>
      <selection pane="bottomLeft" activeCell="N10" sqref="N10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6" style="22" bestFit="1" customWidth="1"/>
    <col min="5" max="5" width="12.85546875" style="7" bestFit="1" customWidth="1"/>
    <col min="6" max="6" width="45.285156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20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24" x14ac:dyDescent="0.25">
      <c r="A2" s="34"/>
      <c r="B2" s="35"/>
      <c r="C2" s="9"/>
      <c r="D2" s="10" t="s">
        <v>49</v>
      </c>
      <c r="E2" s="36"/>
      <c r="F2" s="17"/>
      <c r="G2" s="11"/>
      <c r="H2" s="11"/>
      <c r="I2" s="11"/>
      <c r="J2" s="11"/>
      <c r="K2" s="11"/>
      <c r="L2" s="8"/>
      <c r="M2" s="11"/>
      <c r="N2" s="40" t="s">
        <v>48</v>
      </c>
    </row>
    <row r="3" spans="1:14" s="18" customFormat="1" x14ac:dyDescent="0.25">
      <c r="A3" s="19"/>
      <c r="B3" s="19"/>
      <c r="C3" s="49"/>
      <c r="D3" s="47"/>
      <c r="E3" s="37" t="s">
        <v>23</v>
      </c>
      <c r="F3" s="16" t="s">
        <v>23</v>
      </c>
      <c r="G3" s="14"/>
      <c r="H3" s="14"/>
      <c r="I3" s="14"/>
      <c r="J3" s="13">
        <f>(G3+4*H3+I3)/6</f>
        <v>0</v>
      </c>
      <c r="K3" s="13">
        <f>J3/$G$28</f>
        <v>0</v>
      </c>
      <c r="L3" s="15">
        <f t="shared" ref="L3:L21" si="0">J3*$G$31/$G$27</f>
        <v>0</v>
      </c>
      <c r="M3" s="13">
        <f>(I3-G3)/6</f>
        <v>0</v>
      </c>
      <c r="N3" s="53"/>
    </row>
    <row r="4" spans="1:14" s="18" customFormat="1" x14ac:dyDescent="0.25">
      <c r="A4" s="19"/>
      <c r="B4" s="19"/>
      <c r="C4" s="43"/>
      <c r="D4" s="20"/>
      <c r="E4" s="46" t="s">
        <v>24</v>
      </c>
      <c r="F4" s="16" t="s">
        <v>24</v>
      </c>
      <c r="G4" s="14">
        <v>3</v>
      </c>
      <c r="H4" s="14">
        <v>6</v>
      </c>
      <c r="I4" s="14">
        <v>12</v>
      </c>
      <c r="J4" s="13">
        <f>(G4+4*H4+I4)/6</f>
        <v>6.5</v>
      </c>
      <c r="K4" s="13">
        <f>J4/$G$28</f>
        <v>9.2857142857142865</v>
      </c>
      <c r="L4" s="15">
        <f t="shared" si="0"/>
        <v>10.505565730934977</v>
      </c>
      <c r="M4" s="13">
        <f>(I4-G4)/6</f>
        <v>1.5</v>
      </c>
      <c r="N4" s="52" t="s">
        <v>30</v>
      </c>
    </row>
    <row r="5" spans="1:14" s="18" customFormat="1" ht="33.75" x14ac:dyDescent="0.25">
      <c r="A5" s="19"/>
      <c r="B5" s="19"/>
      <c r="C5" s="43"/>
      <c r="D5" s="20"/>
      <c r="E5" s="46" t="s">
        <v>24</v>
      </c>
      <c r="F5" s="16" t="s">
        <v>40</v>
      </c>
      <c r="G5" s="14">
        <v>3</v>
      </c>
      <c r="H5" s="14">
        <v>5</v>
      </c>
      <c r="I5" s="14">
        <v>8</v>
      </c>
      <c r="J5" s="13">
        <f>(G5+4*H5+I5)/6</f>
        <v>5.166666666666667</v>
      </c>
      <c r="K5" s="13">
        <f>I5/$G$28</f>
        <v>11.428571428571429</v>
      </c>
      <c r="L5" s="15">
        <f t="shared" si="0"/>
        <v>8.3505778886919071</v>
      </c>
      <c r="M5" s="13">
        <f>(I5-G5)/6</f>
        <v>0.83333333333333337</v>
      </c>
      <c r="N5" s="52" t="s">
        <v>41</v>
      </c>
    </row>
    <row r="6" spans="1:14" s="18" customFormat="1" ht="78.75" x14ac:dyDescent="0.25">
      <c r="A6" s="19"/>
      <c r="B6" s="19"/>
      <c r="C6" s="43"/>
      <c r="D6" s="20"/>
      <c r="E6" s="46" t="s">
        <v>31</v>
      </c>
      <c r="F6" s="16" t="s">
        <v>32</v>
      </c>
      <c r="G6" s="14">
        <v>2</v>
      </c>
      <c r="H6" s="14">
        <v>3</v>
      </c>
      <c r="I6" s="14">
        <v>6</v>
      </c>
      <c r="J6" s="13">
        <f t="shared" ref="J6:J17" si="1">(G6+4*H6+I6)/6</f>
        <v>3.3333333333333335</v>
      </c>
      <c r="K6" s="13">
        <f>I6/$G$28</f>
        <v>8.5714285714285712</v>
      </c>
      <c r="L6" s="15">
        <f t="shared" si="0"/>
        <v>5.3874696056076816</v>
      </c>
      <c r="M6" s="13">
        <f t="shared" ref="M6" si="2">(I6-G6)/6</f>
        <v>0.66666666666666663</v>
      </c>
      <c r="N6" s="1" t="s">
        <v>60</v>
      </c>
    </row>
    <row r="7" spans="1:14" s="18" customFormat="1" ht="78.75" x14ac:dyDescent="0.25">
      <c r="A7" s="19"/>
      <c r="B7" s="19"/>
      <c r="C7" s="43"/>
      <c r="D7" s="20"/>
      <c r="E7" s="54" t="s">
        <v>31</v>
      </c>
      <c r="F7" s="60" t="s">
        <v>42</v>
      </c>
      <c r="G7" s="56">
        <v>6</v>
      </c>
      <c r="H7" s="56">
        <v>12</v>
      </c>
      <c r="I7" s="56">
        <v>20</v>
      </c>
      <c r="J7" s="13">
        <f t="shared" si="1"/>
        <v>12.333333333333334</v>
      </c>
      <c r="K7" s="13">
        <f>I7/$G$28</f>
        <v>28.571428571428573</v>
      </c>
      <c r="L7" s="15">
        <f t="shared" si="0"/>
        <v>19.933637540748421</v>
      </c>
      <c r="M7" s="13">
        <f t="shared" ref="M7:M16" si="3">(I7-G7)/6</f>
        <v>2.3333333333333335</v>
      </c>
      <c r="N7" s="59" t="s">
        <v>61</v>
      </c>
    </row>
    <row r="8" spans="1:14" s="18" customFormat="1" ht="67.5" x14ac:dyDescent="0.25">
      <c r="A8" s="19"/>
      <c r="B8" s="19"/>
      <c r="C8" s="43"/>
      <c r="D8" s="20"/>
      <c r="E8" s="54" t="s">
        <v>37</v>
      </c>
      <c r="F8" s="60" t="s">
        <v>53</v>
      </c>
      <c r="G8" s="56">
        <v>4</v>
      </c>
      <c r="H8" s="56">
        <v>8</v>
      </c>
      <c r="I8" s="56">
        <v>16</v>
      </c>
      <c r="J8" s="13">
        <f t="shared" si="1"/>
        <v>8.6666666666666661</v>
      </c>
      <c r="K8" s="13"/>
      <c r="L8" s="15">
        <f t="shared" si="0"/>
        <v>14.00742097457997</v>
      </c>
      <c r="M8" s="13">
        <f t="shared" si="3"/>
        <v>2</v>
      </c>
      <c r="N8" s="59" t="s">
        <v>52</v>
      </c>
    </row>
    <row r="9" spans="1:14" s="18" customFormat="1" ht="36" x14ac:dyDescent="0.25">
      <c r="A9" s="19"/>
      <c r="B9" s="19"/>
      <c r="C9" s="43"/>
      <c r="D9" s="20"/>
      <c r="E9" s="54" t="s">
        <v>31</v>
      </c>
      <c r="F9" s="60" t="s">
        <v>43</v>
      </c>
      <c r="G9" s="56">
        <v>1</v>
      </c>
      <c r="H9" s="56">
        <v>1</v>
      </c>
      <c r="I9" s="56">
        <v>2</v>
      </c>
      <c r="J9" s="13">
        <f t="shared" si="1"/>
        <v>1.1666666666666667</v>
      </c>
      <c r="K9" s="13">
        <f t="shared" ref="K9:K21" si="4">I9/$G$28</f>
        <v>2.8571428571428572</v>
      </c>
      <c r="L9" s="15">
        <f t="shared" si="0"/>
        <v>1.8856143619626886</v>
      </c>
      <c r="M9" s="13">
        <f t="shared" si="3"/>
        <v>0.16666666666666666</v>
      </c>
      <c r="N9" s="59" t="s">
        <v>47</v>
      </c>
    </row>
    <row r="10" spans="1:14" s="18" customFormat="1" ht="33.75" x14ac:dyDescent="0.25">
      <c r="A10" s="19"/>
      <c r="B10" s="19"/>
      <c r="C10" s="43"/>
      <c r="D10" s="20"/>
      <c r="E10" s="54" t="s">
        <v>33</v>
      </c>
      <c r="F10" s="60" t="s">
        <v>50</v>
      </c>
      <c r="G10" s="56">
        <v>1</v>
      </c>
      <c r="H10" s="56">
        <v>3</v>
      </c>
      <c r="I10" s="56">
        <v>6</v>
      </c>
      <c r="J10" s="13">
        <f t="shared" si="1"/>
        <v>3.1666666666666665</v>
      </c>
      <c r="K10" s="13">
        <f t="shared" si="4"/>
        <v>8.5714285714285712</v>
      </c>
      <c r="L10" s="15">
        <f t="shared" si="0"/>
        <v>5.1180961253272974</v>
      </c>
      <c r="M10" s="13">
        <f t="shared" si="3"/>
        <v>0.83333333333333337</v>
      </c>
      <c r="N10" s="59" t="s">
        <v>63</v>
      </c>
    </row>
    <row r="11" spans="1:14" s="18" customFormat="1" ht="101.25" x14ac:dyDescent="0.25">
      <c r="A11" s="19"/>
      <c r="B11" s="19"/>
      <c r="C11" s="43"/>
      <c r="D11" s="20"/>
      <c r="E11" s="54" t="s">
        <v>33</v>
      </c>
      <c r="F11" s="60" t="s">
        <v>54</v>
      </c>
      <c r="G11" s="56">
        <v>4</v>
      </c>
      <c r="H11" s="56">
        <v>8</v>
      </c>
      <c r="I11" s="56">
        <v>16</v>
      </c>
      <c r="J11" s="13">
        <f t="shared" si="1"/>
        <v>8.6666666666666661</v>
      </c>
      <c r="K11" s="13">
        <f t="shared" si="4"/>
        <v>22.857142857142858</v>
      </c>
      <c r="L11" s="15">
        <f t="shared" si="0"/>
        <v>14.00742097457997</v>
      </c>
      <c r="M11" s="13">
        <f t="shared" si="3"/>
        <v>2</v>
      </c>
      <c r="N11" s="59" t="s">
        <v>55</v>
      </c>
    </row>
    <row r="12" spans="1:14" s="18" customFormat="1" ht="33.75" x14ac:dyDescent="0.25">
      <c r="A12" s="19"/>
      <c r="B12" s="19"/>
      <c r="C12" s="43"/>
      <c r="D12" s="20"/>
      <c r="E12" s="54" t="s">
        <v>34</v>
      </c>
      <c r="F12" s="60" t="s">
        <v>35</v>
      </c>
      <c r="G12" s="56">
        <v>1</v>
      </c>
      <c r="H12" s="56">
        <v>1</v>
      </c>
      <c r="I12" s="56">
        <v>2</v>
      </c>
      <c r="J12" s="13">
        <f t="shared" si="1"/>
        <v>1.1666666666666667</v>
      </c>
      <c r="K12" s="13">
        <f t="shared" si="4"/>
        <v>2.8571428571428572</v>
      </c>
      <c r="L12" s="15">
        <f t="shared" si="0"/>
        <v>1.8856143619626886</v>
      </c>
      <c r="M12" s="13">
        <f t="shared" si="3"/>
        <v>0.16666666666666666</v>
      </c>
      <c r="N12" s="59" t="s">
        <v>44</v>
      </c>
    </row>
    <row r="13" spans="1:14" s="18" customFormat="1" ht="24" x14ac:dyDescent="0.25">
      <c r="A13" s="19"/>
      <c r="B13" s="19"/>
      <c r="C13" s="43"/>
      <c r="D13" s="20"/>
      <c r="E13" s="54" t="s">
        <v>34</v>
      </c>
      <c r="F13" s="60" t="s">
        <v>56</v>
      </c>
      <c r="G13" s="56">
        <v>1</v>
      </c>
      <c r="H13" s="56">
        <v>1</v>
      </c>
      <c r="I13" s="56">
        <v>2</v>
      </c>
      <c r="J13" s="13">
        <f t="shared" si="1"/>
        <v>1.1666666666666667</v>
      </c>
      <c r="K13" s="13">
        <f t="shared" si="4"/>
        <v>2.8571428571428572</v>
      </c>
      <c r="L13" s="15">
        <f t="shared" si="0"/>
        <v>1.8856143619626886</v>
      </c>
      <c r="M13" s="13">
        <f t="shared" si="3"/>
        <v>0.16666666666666666</v>
      </c>
      <c r="N13" s="59" t="s">
        <v>58</v>
      </c>
    </row>
    <row r="14" spans="1:14" s="18" customFormat="1" ht="24" x14ac:dyDescent="0.25">
      <c r="A14" s="19"/>
      <c r="B14" s="19"/>
      <c r="C14" s="43"/>
      <c r="D14" s="20"/>
      <c r="E14" s="54" t="s">
        <v>33</v>
      </c>
      <c r="F14" s="60" t="s">
        <v>57</v>
      </c>
      <c r="G14" s="56">
        <v>1</v>
      </c>
      <c r="H14" s="56">
        <v>2</v>
      </c>
      <c r="I14" s="56">
        <v>2</v>
      </c>
      <c r="J14" s="13">
        <f>(G14+4*H14+I14)/6</f>
        <v>1.8333333333333333</v>
      </c>
      <c r="K14" s="13">
        <f t="shared" si="4"/>
        <v>2.8571428571428572</v>
      </c>
      <c r="L14" s="15">
        <f t="shared" si="0"/>
        <v>2.9631082830842246</v>
      </c>
      <c r="M14" s="13">
        <f>(I14-G14)/6</f>
        <v>0.16666666666666666</v>
      </c>
      <c r="N14" s="59" t="s">
        <v>59</v>
      </c>
    </row>
    <row r="15" spans="1:14" s="18" customFormat="1" ht="24" x14ac:dyDescent="0.25">
      <c r="A15" s="19"/>
      <c r="B15" s="19"/>
      <c r="C15" s="43"/>
      <c r="D15" s="20"/>
      <c r="E15" s="54" t="s">
        <v>33</v>
      </c>
      <c r="F15" s="60" t="s">
        <v>45</v>
      </c>
      <c r="G15" s="56">
        <v>1</v>
      </c>
      <c r="H15" s="56">
        <v>1</v>
      </c>
      <c r="I15" s="56">
        <v>2</v>
      </c>
      <c r="J15" s="13">
        <f t="shared" si="1"/>
        <v>1.1666666666666667</v>
      </c>
      <c r="K15" s="13">
        <f t="shared" si="4"/>
        <v>2.8571428571428572</v>
      </c>
      <c r="L15" s="15">
        <f t="shared" si="0"/>
        <v>1.8856143619626886</v>
      </c>
      <c r="M15" s="13">
        <f t="shared" si="3"/>
        <v>0.16666666666666666</v>
      </c>
      <c r="N15" s="59"/>
    </row>
    <row r="16" spans="1:14" s="18" customFormat="1" ht="24" x14ac:dyDescent="0.25">
      <c r="A16" s="19" t="s">
        <v>36</v>
      </c>
      <c r="B16" s="19"/>
      <c r="C16" s="43"/>
      <c r="D16" s="20"/>
      <c r="E16" s="54" t="s">
        <v>37</v>
      </c>
      <c r="F16" s="60" t="s">
        <v>51</v>
      </c>
      <c r="G16" s="56">
        <v>2</v>
      </c>
      <c r="H16" s="56">
        <v>4</v>
      </c>
      <c r="I16" s="56">
        <v>6</v>
      </c>
      <c r="J16" s="13">
        <f t="shared" si="1"/>
        <v>4</v>
      </c>
      <c r="K16" s="13">
        <f t="shared" si="4"/>
        <v>8.5714285714285712</v>
      </c>
      <c r="L16" s="15">
        <f t="shared" si="0"/>
        <v>6.4649635267292176</v>
      </c>
      <c r="M16" s="13">
        <f t="shared" si="3"/>
        <v>0.66666666666666663</v>
      </c>
      <c r="N16" s="59" t="s">
        <v>46</v>
      </c>
    </row>
    <row r="17" spans="1:14" s="18" customFormat="1" x14ac:dyDescent="0.25">
      <c r="A17" s="19"/>
      <c r="B17" s="19"/>
      <c r="C17" s="43"/>
      <c r="D17" s="20"/>
      <c r="E17" s="54" t="s">
        <v>21</v>
      </c>
      <c r="F17" s="55" t="s">
        <v>28</v>
      </c>
      <c r="G17" s="56">
        <f>SUM(G6:G16)*0.3</f>
        <v>7.1999999999999993</v>
      </c>
      <c r="H17" s="56">
        <f>SUM(H6:H16)*0.3</f>
        <v>13.2</v>
      </c>
      <c r="I17" s="56">
        <f>SUM(I6:I16)*0.3</f>
        <v>24</v>
      </c>
      <c r="J17" s="57">
        <f t="shared" si="1"/>
        <v>14</v>
      </c>
      <c r="K17" s="57">
        <f t="shared" si="4"/>
        <v>34.285714285714285</v>
      </c>
      <c r="L17" s="58">
        <f t="shared" si="0"/>
        <v>22.627372343552263</v>
      </c>
      <c r="M17" s="57">
        <f t="shared" ref="M17:M18" si="5">(I17-G17)/6</f>
        <v>2.8000000000000003</v>
      </c>
      <c r="N17" s="59"/>
    </row>
    <row r="18" spans="1:14" s="18" customFormat="1" x14ac:dyDescent="0.25">
      <c r="A18" s="19"/>
      <c r="B18" s="19"/>
      <c r="C18" s="43"/>
      <c r="D18" s="20"/>
      <c r="E18" s="46" t="s">
        <v>14</v>
      </c>
      <c r="F18" s="51" t="s">
        <v>14</v>
      </c>
      <c r="G18" s="14">
        <f>SUM(G6:G16)*0.3</f>
        <v>7.1999999999999993</v>
      </c>
      <c r="H18" s="14">
        <f>SUM(H6:H16)*0.3</f>
        <v>13.2</v>
      </c>
      <c r="I18" s="14">
        <f>SUM(I6:I16)*0.3</f>
        <v>24</v>
      </c>
      <c r="J18" s="13">
        <f t="shared" ref="J18" si="6">(G18+4*H18+I18)/6</f>
        <v>14</v>
      </c>
      <c r="K18" s="13">
        <f t="shared" si="4"/>
        <v>34.285714285714285</v>
      </c>
      <c r="L18" s="15">
        <f t="shared" si="0"/>
        <v>22.627372343552263</v>
      </c>
      <c r="M18" s="13">
        <f t="shared" si="5"/>
        <v>2.8000000000000003</v>
      </c>
      <c r="N18" s="1"/>
    </row>
    <row r="19" spans="1:14" s="18" customFormat="1" ht="56.25" x14ac:dyDescent="0.25">
      <c r="A19" s="19"/>
      <c r="B19" s="19"/>
      <c r="C19" s="43"/>
      <c r="D19" s="20"/>
      <c r="E19" s="46" t="s">
        <v>38</v>
      </c>
      <c r="F19" s="51" t="s">
        <v>39</v>
      </c>
      <c r="G19" s="14">
        <v>8</v>
      </c>
      <c r="H19" s="14">
        <v>16</v>
      </c>
      <c r="I19" s="14">
        <v>32</v>
      </c>
      <c r="J19" s="13">
        <f t="shared" ref="J19" si="7">(G19+4*H19+I19)/6</f>
        <v>17.333333333333332</v>
      </c>
      <c r="K19" s="13">
        <f t="shared" si="4"/>
        <v>45.714285714285715</v>
      </c>
      <c r="L19" s="15">
        <f t="shared" si="0"/>
        <v>28.014841949159941</v>
      </c>
      <c r="M19" s="13">
        <f t="shared" ref="M19" si="8">(I19-G19)/6</f>
        <v>4</v>
      </c>
      <c r="N19" s="1" t="s">
        <v>62</v>
      </c>
    </row>
    <row r="20" spans="1:14" s="18" customFormat="1" ht="48" x14ac:dyDescent="0.25">
      <c r="A20" s="19"/>
      <c r="B20" s="19"/>
      <c r="C20" s="43"/>
      <c r="D20" s="20"/>
      <c r="E20" s="46" t="s">
        <v>23</v>
      </c>
      <c r="F20" s="51" t="s">
        <v>29</v>
      </c>
      <c r="G20" s="14"/>
      <c r="H20" s="14"/>
      <c r="I20" s="14"/>
      <c r="J20" s="13">
        <f t="shared" ref="J20:J21" si="9">(G20+4*H20+I20)/6</f>
        <v>0</v>
      </c>
      <c r="K20" s="13">
        <f t="shared" si="4"/>
        <v>0</v>
      </c>
      <c r="L20" s="15">
        <f t="shared" si="0"/>
        <v>0</v>
      </c>
      <c r="M20" s="13">
        <f t="shared" ref="M20:M21" si="10">(I20-G20)/6</f>
        <v>0</v>
      </c>
      <c r="N20" s="1"/>
    </row>
    <row r="21" spans="1:14" s="18" customFormat="1" ht="24" x14ac:dyDescent="0.25">
      <c r="A21" s="19"/>
      <c r="B21" s="19"/>
      <c r="C21" s="43"/>
      <c r="D21" s="20"/>
      <c r="E21" s="46" t="s">
        <v>22</v>
      </c>
      <c r="F21" s="16" t="s">
        <v>25</v>
      </c>
      <c r="G21" s="14"/>
      <c r="H21" s="14"/>
      <c r="I21" s="14"/>
      <c r="J21" s="13">
        <f t="shared" si="9"/>
        <v>0</v>
      </c>
      <c r="K21" s="13">
        <f t="shared" si="4"/>
        <v>0</v>
      </c>
      <c r="L21" s="15">
        <f t="shared" si="0"/>
        <v>0</v>
      </c>
      <c r="M21" s="13">
        <f t="shared" si="10"/>
        <v>0</v>
      </c>
      <c r="N21" s="1"/>
    </row>
    <row r="22" spans="1:14" s="18" customFormat="1" x14ac:dyDescent="0.25">
      <c r="A22" s="19"/>
      <c r="B22" s="19"/>
      <c r="C22" s="43"/>
      <c r="D22" s="20"/>
      <c r="E22" s="46"/>
      <c r="F22" s="16" t="s">
        <v>27</v>
      </c>
      <c r="G22" s="14">
        <v>1</v>
      </c>
      <c r="H22" s="14">
        <v>2</v>
      </c>
      <c r="I22" s="14">
        <v>3</v>
      </c>
      <c r="J22" s="13">
        <f t="shared" ref="J22:J23" si="11">(G22+4*H22+I22)/6</f>
        <v>2</v>
      </c>
      <c r="K22" s="13">
        <f t="shared" ref="K22:K23" si="12">I22/$G$28</f>
        <v>4.2857142857142856</v>
      </c>
      <c r="L22" s="15">
        <f t="shared" ref="L22:L23" si="13">J22*$G$31/$G$27</f>
        <v>3.2324817633646088</v>
      </c>
      <c r="M22" s="13">
        <f t="shared" ref="M22:M23" si="14">(I22-G22)/6</f>
        <v>0.33333333333333331</v>
      </c>
      <c r="N22" s="1"/>
    </row>
    <row r="23" spans="1:14" s="18" customFormat="1" x14ac:dyDescent="0.25">
      <c r="A23" s="19"/>
      <c r="B23" s="19"/>
      <c r="C23" s="50"/>
      <c r="D23" s="48"/>
      <c r="E23" s="46"/>
      <c r="F23" s="51" t="s">
        <v>26</v>
      </c>
      <c r="G23" s="14">
        <v>1</v>
      </c>
      <c r="H23" s="14">
        <v>2</v>
      </c>
      <c r="I23" s="14">
        <v>3</v>
      </c>
      <c r="J23" s="13">
        <f t="shared" si="11"/>
        <v>2</v>
      </c>
      <c r="K23" s="13">
        <f t="shared" si="12"/>
        <v>4.2857142857142856</v>
      </c>
      <c r="L23" s="15">
        <f t="shared" si="13"/>
        <v>3.2324817633646088</v>
      </c>
      <c r="M23" s="13">
        <f t="shared" si="14"/>
        <v>0.33333333333333331</v>
      </c>
      <c r="N23" s="1"/>
    </row>
    <row r="26" spans="1:14" x14ac:dyDescent="0.25">
      <c r="F26" s="26" t="s">
        <v>6</v>
      </c>
      <c r="G26" s="27">
        <f>SUM(G2:G23)</f>
        <v>54.400000000000006</v>
      </c>
      <c r="H26" s="27">
        <f>SUM(H2:H23)</f>
        <v>101.4</v>
      </c>
      <c r="I26" s="27">
        <f>SUM(I2:I23)</f>
        <v>186</v>
      </c>
      <c r="M26" s="32">
        <f>SQRT(SUMSQ(M2:M23))</f>
        <v>7.0720105580615016</v>
      </c>
    </row>
    <row r="27" spans="1:14" x14ac:dyDescent="0.25">
      <c r="F27" s="26" t="s">
        <v>13</v>
      </c>
      <c r="G27" s="27">
        <f>(G26+4*H26+I26)/6</f>
        <v>107.66666666666667</v>
      </c>
      <c r="H27" s="28"/>
      <c r="I27" s="27"/>
      <c r="M27" s="32">
        <f>2*M26/G28</f>
        <v>20.205744451604293</v>
      </c>
    </row>
    <row r="28" spans="1:14" x14ac:dyDescent="0.25">
      <c r="F28" s="26" t="s">
        <v>5</v>
      </c>
      <c r="G28" s="29">
        <v>0.7</v>
      </c>
      <c r="H28" s="28"/>
      <c r="I28" s="27"/>
      <c r="M28" s="33">
        <f>M27/G31</f>
        <v>0.11611477920019903</v>
      </c>
    </row>
    <row r="29" spans="1:14" x14ac:dyDescent="0.25">
      <c r="A29" s="12"/>
      <c r="B29" s="12"/>
      <c r="C29" s="45"/>
      <c r="D29" s="12"/>
      <c r="E29" s="38"/>
      <c r="F29" s="26" t="s">
        <v>3</v>
      </c>
      <c r="G29" s="27">
        <f>G26/G28</f>
        <v>77.714285714285722</v>
      </c>
      <c r="H29" s="28">
        <f>H26/G28</f>
        <v>144.85714285714286</v>
      </c>
      <c r="I29" s="27">
        <f>I26/G28</f>
        <v>265.71428571428572</v>
      </c>
      <c r="M29" s="32"/>
    </row>
    <row r="30" spans="1:14" x14ac:dyDescent="0.25">
      <c r="A30" s="12"/>
      <c r="B30" s="12"/>
      <c r="C30" s="45"/>
      <c r="D30" s="12"/>
      <c r="E30" s="38"/>
      <c r="F30" s="30" t="s">
        <v>12</v>
      </c>
      <c r="G30" s="27">
        <f>(G29+4*H29+I29)/6</f>
        <v>153.80952380952382</v>
      </c>
      <c r="H30" s="28"/>
      <c r="I30" s="27"/>
      <c r="M30" s="32"/>
    </row>
    <row r="31" spans="1:14" x14ac:dyDescent="0.25">
      <c r="A31" s="12"/>
      <c r="B31" s="12"/>
      <c r="C31" s="45"/>
      <c r="D31" s="12"/>
      <c r="E31" s="38"/>
      <c r="F31" s="31" t="s">
        <v>11</v>
      </c>
      <c r="G31" s="27">
        <f>G30+M26*2/G28</f>
        <v>174.01526826112811</v>
      </c>
      <c r="H31" s="28"/>
      <c r="I31" s="27"/>
      <c r="M31" s="3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5DE1AA-8A51-4E1D-817E-88E3F1D77B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Оценка</vt:lpstr>
      <vt:lpstr>Оценка!_Toc384052599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2014-07-14T14:46:59Z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