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180" windowWidth="24240" windowHeight="13560" tabRatio="704"/>
  </bookViews>
  <sheets>
    <sheet name="ИТОГО" sheetId="21" r:id="rId1"/>
    <sheet name="САЙТ-310 Коллекция" sheetId="19" r:id="rId2"/>
    <sheet name="САЙТ-310 Лояльность" sheetId="20" r:id="rId3"/>
    <sheet name="Допущения" sheetId="22" r:id="rId4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0" l="1"/>
  <c r="I6" i="20"/>
  <c r="G6" i="20"/>
  <c r="H5" i="20"/>
  <c r="I5" i="20"/>
  <c r="G5" i="20"/>
  <c r="J4" i="20"/>
  <c r="K4" i="20" s="1"/>
  <c r="M4" i="20"/>
  <c r="H7" i="19" l="1"/>
  <c r="I7" i="19"/>
  <c r="G7" i="19"/>
  <c r="K6" i="20" l="1"/>
  <c r="M6" i="20"/>
  <c r="M7" i="20"/>
  <c r="K7" i="20"/>
  <c r="J7" i="20"/>
  <c r="M3" i="20"/>
  <c r="J3" i="20"/>
  <c r="K3" i="20" s="1"/>
  <c r="G10" i="20" l="1"/>
  <c r="G13" i="20" s="1"/>
  <c r="H10" i="20"/>
  <c r="H13" i="20" s="1"/>
  <c r="I10" i="20"/>
  <c r="I13" i="20" s="1"/>
  <c r="J6" i="20"/>
  <c r="M5" i="20"/>
  <c r="M10" i="20" s="1"/>
  <c r="M11" i="20" s="1"/>
  <c r="J5" i="20"/>
  <c r="K5" i="20"/>
  <c r="J9" i="19"/>
  <c r="K9" i="19"/>
  <c r="M9" i="19"/>
  <c r="J10" i="19"/>
  <c r="K10" i="19"/>
  <c r="M10" i="19"/>
  <c r="J11" i="19"/>
  <c r="K11" i="19"/>
  <c r="M11" i="19"/>
  <c r="J12" i="19"/>
  <c r="K12" i="19"/>
  <c r="M12" i="19"/>
  <c r="G14" i="20" l="1"/>
  <c r="G15" i="20" s="1"/>
  <c r="B3" i="21" s="1"/>
  <c r="G11" i="20"/>
  <c r="H8" i="19"/>
  <c r="I8" i="19"/>
  <c r="G8" i="19"/>
  <c r="L4" i="20" l="1"/>
  <c r="L7" i="20"/>
  <c r="L3" i="20"/>
  <c r="L6" i="20"/>
  <c r="L5" i="20"/>
  <c r="M12" i="20"/>
  <c r="J5" i="19"/>
  <c r="K5" i="19"/>
  <c r="M5" i="19"/>
  <c r="C2" i="20" l="1"/>
  <c r="M4" i="19" l="1"/>
  <c r="K4" i="19"/>
  <c r="J4" i="19"/>
  <c r="K8" i="19"/>
  <c r="J8" i="19"/>
  <c r="K7" i="19"/>
  <c r="J7" i="19"/>
  <c r="M7" i="19" l="1"/>
  <c r="M8" i="19"/>
  <c r="I15" i="19"/>
  <c r="I18" i="19" s="1"/>
  <c r="G15" i="19"/>
  <c r="G18" i="19" s="1"/>
  <c r="H15" i="19"/>
  <c r="H18" i="19" s="1"/>
  <c r="M3" i="19"/>
  <c r="M6" i="19"/>
  <c r="J6" i="19"/>
  <c r="K6" i="19"/>
  <c r="J3" i="19"/>
  <c r="K3" i="19" s="1"/>
  <c r="M15" i="19" l="1"/>
  <c r="M16" i="19" s="1"/>
  <c r="G16" i="19"/>
  <c r="G19" i="19"/>
  <c r="G20" i="19" l="1"/>
  <c r="B2" i="21" s="1"/>
  <c r="B4" i="21" s="1"/>
  <c r="L10" i="19" l="1"/>
  <c r="L9" i="19"/>
  <c r="L12" i="19"/>
  <c r="L11" i="19"/>
  <c r="L5" i="19"/>
  <c r="L4" i="19"/>
  <c r="L6" i="19"/>
  <c r="L7" i="19"/>
  <c r="L8" i="19"/>
  <c r="L3" i="19"/>
  <c r="M17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17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2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<sst xmlns="http://schemas.openxmlformats.org/spreadsheetml/2006/main" count="84" uniqueCount="54">
  <si>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</si>
  <si>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</si>
  <si>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</si>
  <si>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</si>
  <si>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</si>
  <si>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</si>
  <si>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</si>
  <si>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</si>
  <si>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</si>
  <si>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</si>
  <si>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</si>
  <si>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</si>
  <si>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</si>
  <si>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</si>
  <si>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</si>
  <si>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</si>
  <si>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</si>
  <si>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</si>
  <si>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</si>
  <si>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</si>
  <si>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Фронт</t>
  </si>
  <si>
    <t>Бэк</t>
  </si>
  <si>
    <t>Компонент
(тип работ)</t>
  </si>
  <si>
    <t>Проектирование и постановка задач</t>
  </si>
  <si>
    <t>Тестирвание</t>
  </si>
  <si>
    <t>Тестирвание (на обоих окружениях)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</si>
  <si>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</si>
  <si>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</si>
  <si>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</si>
  <si>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</si>
  <si>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</si>
  <si>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</si>
  <si>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1. Придумать и описать формат хранения метаданных
2. Постановка задач</t>
  </si>
  <si>
    <t>Доработка раздела Выписка</t>
  </si>
  <si>
    <t>Реализация справочника картинок-информеров</t>
  </si>
  <si>
    <t>Обновление процессинга на продакшн окружении</t>
  </si>
  <si>
    <t>Релиз доработки и процессинга должен быть синхронным</t>
  </si>
  <si>
    <t>САЙТ-310 Типизация начислений в выписке</t>
  </si>
  <si>
    <r>
      <t xml:space="preserve">Аналитика 
</t>
    </r>
    <r>
      <rPr>
        <sz val="8"/>
        <color theme="1"/>
        <rFont val="Arial"/>
        <family val="2"/>
        <charset val="204"/>
      </rPr>
      <t>- предварительное согласование требований,
- написание спецификации,
- обновление спецификации после окончания работ.</t>
    </r>
  </si>
  <si>
    <t>Тестирование (на обоих окружениях)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</si>
  <si>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</si>
  <si>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Уже потрачено ок. 16 часов</t>
  </si>
  <si>
    <t>Процессинг</t>
  </si>
  <si>
    <t>Доработки в системе "Коллекция"</t>
  </si>
  <si>
    <t xml:space="preserve">Доработки в процессинге </t>
  </si>
  <si>
    <t>ИТОГО, ч.:</t>
  </si>
  <si>
    <t>Типизация выписки (с добавлением в историю операций поля ExternalTransactionId)
Вариант с костылём. Но информация о типах начислений так же хранится в процессинге</t>
  </si>
  <si>
    <t>1. Вёрстка
2. Подсветка акционных начислений
3. Отображения картинок-информеров
4. Интеграция с процессингом (из транзакций процессинга необходимо получить закодированный в них тип начисления)</t>
  </si>
  <si>
    <t>1. Инфраструктура хранения спаврочника
1.1. Справочник храним в базе Content
1.2. Поля таблицы справочника:
- описание
- ссылка на картинку
- хэш описания (будет использоваться для сравнения)
1.3. Картинки храним на сайте в папочке Content/pics/mypoints/*
2. Сервис для получения картинок по описаниям (батчевый)</t>
  </si>
  <si>
    <t>Добавить поле TransactionExternalId в историю операций</t>
  </si>
  <si>
    <t>Обновить существующие начисления (добавить "дефольтный" тип начислений в TransactionExternalId)</t>
  </si>
  <si>
    <t>Допущения и ограничения</t>
  </si>
  <si>
    <t>1.1. Тип начисления упаковывается в поле ExternalTransactionId. Это и есть "костыль".
1.2. В дальнейшем расширить эту схему хранения метаданных транзакций не получится.
1.3. В будущем, сайт сможет отличать типы только для начислений загруженных в процессинг строго определённым образом, т.к. типы начислений не поддерживаются процессингом напрямую и их необходимо упаковывать с другими данными о транзакции.
1.4. Для всех начислений, загруженных до доработки, считаем Type равный 1.
1.5. Оценка не учитывает заполнение справочника картинок-информеров.
1.6. Должен быть согласован совместный релиз Процессинга и Сайта.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</si>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</sst>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0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top" wrapText="1"/>
    </xf>
    <xf numFmtId="1" fontId="8" fillId="3" borderId="3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vertical="top" wrapText="1"/>
    </xf>
    <xf numFmtId="1" fontId="6" fillId="3" borderId="1" xfId="0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1" fontId="6" fillId="0" borderId="1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2" fontId="6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12" fillId="4" borderId="1" xfId="231" applyFont="1" applyFill="1" applyBorder="1" applyAlignment="1">
      <alignment horizontal="center" vertical="top" wrapText="1"/>
    </xf>
    <xf numFmtId="1" fontId="8" fillId="4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1" fontId="8" fillId="2" borderId="3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vertical="top" wrapText="1"/>
    </xf>
    <xf numFmtId="1" fontId="8" fillId="0" borderId="0" xfId="0" applyNumberFormat="1" applyFont="1" applyAlignment="1">
      <alignment horizontal="center" vertical="top" wrapText="1"/>
    </xf>
    <xf numFmtId="1" fontId="11" fillId="0" borderId="0" xfId="0" applyNumberFormat="1" applyFont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1" fontId="8" fillId="0" borderId="4" xfId="0" applyNumberFormat="1" applyFont="1" applyFill="1" applyBorder="1" applyAlignment="1">
      <alignment vertical="top" wrapText="1"/>
    </xf>
    <xf numFmtId="1" fontId="8" fillId="0" borderId="5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16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5" fillId="5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2.75" x14ac:dyDescent="0.2"/>
  <cols>
    <col min="1" max="1" width="41.28515625" style="53" customWidth="1"/>
    <col min="2" max="2" width="12.5703125" style="53" customWidth="1"/>
    <col min="3" max="16384" width="9.140625" style="53"/>
  </cols>
  <sheetData>
    <row r="1" spans="1:2" x14ac:dyDescent="0.2">
      <c r="A1" s="58" t="s">
        <v>37</v>
      </c>
      <c r="B1" s="58"/>
    </row>
    <row r="2" spans="1:2" x14ac:dyDescent="0.2">
      <c r="A2" s="54" t="s">
        <v>43</v>
      </c>
      <c r="B2" s="56">
        <f>'САЙТ-310 Коллекция'!G20</f>
        <v>116.49341833597465</v>
      </c>
    </row>
    <row r="3" spans="1:2" x14ac:dyDescent="0.2">
      <c r="A3" s="54" t="s">
        <v>44</v>
      </c>
      <c r="B3" s="56">
        <f>'САЙТ-310 Лояльность'!G15</f>
        <v>55.593057555961913</v>
      </c>
    </row>
    <row r="4" spans="1:2" x14ac:dyDescent="0.2">
      <c r="A4" s="55" t="s">
        <v>45</v>
      </c>
      <c r="B4" s="57">
        <f>SUM(B2:B3)</f>
        <v>172.08647589193657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ySplit="1" topLeftCell="A2" activePane="bottomLeft" state="frozen"/>
      <selection activeCell="C1" sqref="C1"/>
      <selection pane="bottomLeft" activeCell="N2" sqref="N2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22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24" x14ac:dyDescent="0.25">
      <c r="A2" s="34"/>
      <c r="B2" s="35"/>
      <c r="C2" s="9">
        <f>SUM(L3:L12)</f>
        <v>116.49341833597467</v>
      </c>
      <c r="D2" s="10" t="s">
        <v>37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46</v>
      </c>
    </row>
    <row r="3" spans="1:14" s="18" customFormat="1" ht="45.75" x14ac:dyDescent="0.25">
      <c r="A3" s="19"/>
      <c r="B3" s="19"/>
      <c r="C3" s="49"/>
      <c r="D3" s="47"/>
      <c r="E3" s="37" t="s">
        <v>27</v>
      </c>
      <c r="F3" s="16" t="s">
        <v>38</v>
      </c>
      <c r="G3" s="14">
        <v>16</v>
      </c>
      <c r="H3" s="14">
        <v>18</v>
      </c>
      <c r="I3" s="14">
        <v>22</v>
      </c>
      <c r="J3" s="13">
        <f>(G3+4*H3+I3)/6</f>
        <v>18.333333333333332</v>
      </c>
      <c r="K3" s="13">
        <f>J3/$G$17</f>
        <v>26.960784313725487</v>
      </c>
      <c r="L3" s="15">
        <f>J3*$G$20/$G$16</f>
        <v>30.788745836033666</v>
      </c>
      <c r="M3" s="13">
        <f>(I3-G3)/6</f>
        <v>1</v>
      </c>
      <c r="N3" s="1" t="s">
        <v>41</v>
      </c>
    </row>
    <row r="4" spans="1:14" s="18" customFormat="1" ht="22.5" x14ac:dyDescent="0.25">
      <c r="A4" s="19"/>
      <c r="B4" s="19"/>
      <c r="C4" s="43"/>
      <c r="D4" s="20"/>
      <c r="E4" s="46" t="s">
        <v>28</v>
      </c>
      <c r="F4" s="16" t="s">
        <v>23</v>
      </c>
      <c r="G4" s="14">
        <v>2</v>
      </c>
      <c r="H4" s="14">
        <v>3</v>
      </c>
      <c r="I4" s="14">
        <v>5</v>
      </c>
      <c r="J4" s="13">
        <f>(G4+4*H4+I4)/6</f>
        <v>3.1666666666666665</v>
      </c>
      <c r="K4" s="13">
        <f>I4/$G$17</f>
        <v>7.3529411764705879</v>
      </c>
      <c r="L4" s="15">
        <f>J4*$G$20/$G$16</f>
        <v>5.3180560989512697</v>
      </c>
      <c r="M4" s="13">
        <f>(I4-G4)/6</f>
        <v>0.5</v>
      </c>
      <c r="N4" s="52" t="s">
        <v>32</v>
      </c>
    </row>
    <row r="5" spans="1:14" s="18" customFormat="1" ht="45" x14ac:dyDescent="0.25">
      <c r="A5" s="19"/>
      <c r="B5" s="19"/>
      <c r="C5" s="43"/>
      <c r="D5" s="20"/>
      <c r="E5" s="46" t="s">
        <v>20</v>
      </c>
      <c r="F5" s="16" t="s">
        <v>33</v>
      </c>
      <c r="G5" s="14">
        <v>7</v>
      </c>
      <c r="H5" s="14">
        <v>12</v>
      </c>
      <c r="I5" s="14">
        <v>30</v>
      </c>
      <c r="J5" s="13">
        <f t="shared" ref="J5" si="0">(G5+4*H5+I5)/6</f>
        <v>14.166666666666666</v>
      </c>
      <c r="K5" s="13">
        <f>I5/$G$17</f>
        <v>44.117647058823529</v>
      </c>
      <c r="L5" s="15">
        <f>J5*$G$20/$G$16</f>
        <v>23.791303600571471</v>
      </c>
      <c r="M5" s="13">
        <f t="shared" ref="M5" si="1">(I5-G5)/6</f>
        <v>3.8333333333333335</v>
      </c>
      <c r="N5" s="1" t="s">
        <v>47</v>
      </c>
    </row>
    <row r="6" spans="1:14" s="18" customFormat="1" ht="90" x14ac:dyDescent="0.25">
      <c r="A6" s="19"/>
      <c r="B6" s="19"/>
      <c r="C6" s="43"/>
      <c r="D6" s="20"/>
      <c r="E6" s="37" t="s">
        <v>21</v>
      </c>
      <c r="F6" s="16" t="s">
        <v>34</v>
      </c>
      <c r="G6" s="14">
        <v>3</v>
      </c>
      <c r="H6" s="14">
        <v>6</v>
      </c>
      <c r="I6" s="14">
        <v>10</v>
      </c>
      <c r="J6" s="13">
        <f t="shared" ref="J6" si="2">(G6+4*H6+I6)/6</f>
        <v>6.166666666666667</v>
      </c>
      <c r="K6" s="13">
        <f>I6/$G$17</f>
        <v>14.705882352941176</v>
      </c>
      <c r="L6" s="15">
        <f>J6*$G$20/$G$16</f>
        <v>10.356214508484053</v>
      </c>
      <c r="M6" s="13">
        <f t="shared" ref="M6" si="3">(I6-G6)/6</f>
        <v>1.1666666666666667</v>
      </c>
      <c r="N6" s="1" t="s">
        <v>48</v>
      </c>
    </row>
    <row r="7" spans="1:14" s="18" customFormat="1" x14ac:dyDescent="0.25">
      <c r="A7" s="19"/>
      <c r="B7" s="19"/>
      <c r="C7" s="43"/>
      <c r="D7" s="20"/>
      <c r="E7" s="46" t="s">
        <v>24</v>
      </c>
      <c r="F7" s="51" t="s">
        <v>39</v>
      </c>
      <c r="G7" s="14">
        <f>SUM(G5:G6)*0.3</f>
        <v>3</v>
      </c>
      <c r="H7" s="14">
        <f>SUM(H5:H6)*0.3</f>
        <v>5.3999999999999995</v>
      </c>
      <c r="I7" s="14">
        <f>SUM(I5:I6)*0.3</f>
        <v>12</v>
      </c>
      <c r="J7" s="13">
        <f t="shared" ref="J7:J8" si="4">(G7+4*H7+I7)/6</f>
        <v>6.0999999999999988</v>
      </c>
      <c r="K7" s="13">
        <f>I7/$G$17</f>
        <v>17.647058823529409</v>
      </c>
      <c r="L7" s="15">
        <f>J7*$G$20/$G$16</f>
        <v>10.244255432716654</v>
      </c>
      <c r="M7" s="13">
        <f t="shared" ref="M7:M8" si="5">(I7-G7)/6</f>
        <v>1.5</v>
      </c>
      <c r="N7" s="1"/>
    </row>
    <row r="8" spans="1:14" s="18" customFormat="1" x14ac:dyDescent="0.25">
      <c r="A8" s="19"/>
      <c r="B8" s="19"/>
      <c r="C8" s="43"/>
      <c r="D8" s="20"/>
      <c r="E8" s="46" t="s">
        <v>14</v>
      </c>
      <c r="F8" s="51" t="s">
        <v>14</v>
      </c>
      <c r="G8" s="14">
        <f>SUM(G5:G6)*0.3</f>
        <v>3</v>
      </c>
      <c r="H8" s="14">
        <f>SUM(H5:H6)*0.3</f>
        <v>5.3999999999999995</v>
      </c>
      <c r="I8" s="14">
        <f>SUM(I5:I6)*0.3</f>
        <v>12</v>
      </c>
      <c r="J8" s="13">
        <f t="shared" si="4"/>
        <v>6.0999999999999988</v>
      </c>
      <c r="K8" s="13">
        <f>I8/$G$17</f>
        <v>17.647058823529409</v>
      </c>
      <c r="L8" s="15">
        <f>J8*$G$20/$G$16</f>
        <v>10.244255432716654</v>
      </c>
      <c r="M8" s="13">
        <f t="shared" si="5"/>
        <v>1.5</v>
      </c>
      <c r="N8" s="1"/>
    </row>
    <row r="9" spans="1:14" s="18" customFormat="1" ht="48" x14ac:dyDescent="0.25">
      <c r="A9" s="19"/>
      <c r="B9" s="19"/>
      <c r="C9" s="43"/>
      <c r="D9" s="20"/>
      <c r="E9" s="46" t="s">
        <v>27</v>
      </c>
      <c r="F9" s="51" t="s">
        <v>40</v>
      </c>
      <c r="G9" s="14">
        <v>2</v>
      </c>
      <c r="H9" s="14">
        <v>4</v>
      </c>
      <c r="I9" s="14">
        <v>6</v>
      </c>
      <c r="J9" s="13">
        <f t="shared" ref="J9:J10" si="6">(G9+4*H9+I9)/6</f>
        <v>4</v>
      </c>
      <c r="K9" s="13">
        <f>I9/$G$17</f>
        <v>8.8235294117647047</v>
      </c>
      <c r="L9" s="15">
        <f>J9*$G$20/$G$16</f>
        <v>6.71754454604371</v>
      </c>
      <c r="M9" s="13">
        <f t="shared" ref="M9:M10" si="7">(I9-G9)/6</f>
        <v>0.66666666666666663</v>
      </c>
      <c r="N9" s="1"/>
    </row>
    <row r="10" spans="1:14" s="18" customFormat="1" ht="24" x14ac:dyDescent="0.25">
      <c r="A10" s="19"/>
      <c r="B10" s="19"/>
      <c r="C10" s="43"/>
      <c r="D10" s="20"/>
      <c r="E10" s="46" t="s">
        <v>26</v>
      </c>
      <c r="F10" s="16" t="s">
        <v>29</v>
      </c>
      <c r="G10" s="14">
        <v>4</v>
      </c>
      <c r="H10" s="14">
        <v>7</v>
      </c>
      <c r="I10" s="14">
        <v>12</v>
      </c>
      <c r="J10" s="13">
        <f t="shared" si="6"/>
        <v>7.333333333333333</v>
      </c>
      <c r="K10" s="13">
        <f>I10/$G$17</f>
        <v>17.647058823529409</v>
      </c>
      <c r="L10" s="15">
        <f>J10*$G$20/$G$16</f>
        <v>12.315498334413467</v>
      </c>
      <c r="M10" s="13">
        <f t="shared" si="7"/>
        <v>1.3333333333333333</v>
      </c>
      <c r="N10" s="1"/>
    </row>
    <row r="11" spans="1:14" s="18" customFormat="1" x14ac:dyDescent="0.25">
      <c r="A11" s="19"/>
      <c r="B11" s="19"/>
      <c r="C11" s="43"/>
      <c r="D11" s="20"/>
      <c r="E11" s="46"/>
      <c r="F11" s="16" t="s">
        <v>31</v>
      </c>
      <c r="G11" s="14">
        <v>1</v>
      </c>
      <c r="H11" s="14">
        <v>2</v>
      </c>
      <c r="I11" s="14">
        <v>3</v>
      </c>
      <c r="J11" s="13">
        <f t="shared" ref="J11:J12" si="8">(G11+4*H11+I11)/6</f>
        <v>2</v>
      </c>
      <c r="K11" s="13">
        <f t="shared" ref="K11:K12" si="9">I11/$G$17</f>
        <v>4.4117647058823524</v>
      </c>
      <c r="L11" s="15">
        <f t="shared" ref="L11:L12" si="10">J11*$G$20/$G$16</f>
        <v>3.358772273021855</v>
      </c>
      <c r="M11" s="13">
        <f t="shared" ref="M11:M12" si="11">(I11-G11)/6</f>
        <v>0.33333333333333331</v>
      </c>
      <c r="N11" s="1"/>
    </row>
    <row r="12" spans="1:14" s="18" customFormat="1" x14ac:dyDescent="0.25">
      <c r="A12" s="19"/>
      <c r="B12" s="19"/>
      <c r="C12" s="50"/>
      <c r="D12" s="48"/>
      <c r="E12" s="46"/>
      <c r="F12" s="51" t="s">
        <v>30</v>
      </c>
      <c r="G12" s="14">
        <v>1</v>
      </c>
      <c r="H12" s="14">
        <v>2</v>
      </c>
      <c r="I12" s="14">
        <v>3</v>
      </c>
      <c r="J12" s="13">
        <f t="shared" si="8"/>
        <v>2</v>
      </c>
      <c r="K12" s="13">
        <f t="shared" si="9"/>
        <v>4.4117647058823524</v>
      </c>
      <c r="L12" s="15">
        <f t="shared" si="10"/>
        <v>3.358772273021855</v>
      </c>
      <c r="M12" s="13">
        <f t="shared" si="11"/>
        <v>0.33333333333333331</v>
      </c>
      <c r="N12" s="1"/>
    </row>
    <row r="15" spans="1:14" x14ac:dyDescent="0.25">
      <c r="F15" s="26" t="s">
        <v>6</v>
      </c>
      <c r="G15" s="27">
        <f>SUM(G2:G12)</f>
        <v>42</v>
      </c>
      <c r="H15" s="27">
        <f>SUM(H2:H12)</f>
        <v>64.8</v>
      </c>
      <c r="I15" s="27">
        <f>SUM(I2:I12)</f>
        <v>115</v>
      </c>
      <c r="M15" s="32">
        <f>SQRT(SUMSQ(M2:M12))</f>
        <v>4.924428900898052</v>
      </c>
    </row>
    <row r="16" spans="1:14" x14ac:dyDescent="0.25">
      <c r="F16" s="26" t="s">
        <v>13</v>
      </c>
      <c r="G16" s="27">
        <f>(G15+4*H15+I15)/6</f>
        <v>69.36666666666666</v>
      </c>
      <c r="H16" s="28"/>
      <c r="I16" s="27"/>
      <c r="M16" s="32">
        <f>2*M15/G17</f>
        <v>14.483614414406034</v>
      </c>
    </row>
    <row r="17" spans="1:14" x14ac:dyDescent="0.25">
      <c r="F17" s="26" t="s">
        <v>5</v>
      </c>
      <c r="G17" s="29">
        <v>0.68</v>
      </c>
      <c r="H17" s="28"/>
      <c r="I17" s="27"/>
      <c r="M17" s="33">
        <f>M16/G20</f>
        <v>0.12432989452360597</v>
      </c>
    </row>
    <row r="18" spans="1:14" x14ac:dyDescent="0.25">
      <c r="A18" s="12"/>
      <c r="B18" s="12"/>
      <c r="C18" s="45"/>
      <c r="D18" s="12"/>
      <c r="E18" s="38"/>
      <c r="F18" s="26" t="s">
        <v>3</v>
      </c>
      <c r="G18" s="27">
        <f>G15/G17</f>
        <v>61.764705882352935</v>
      </c>
      <c r="H18" s="28">
        <f>H15/G17</f>
        <v>95.294117647058812</v>
      </c>
      <c r="I18" s="27">
        <f>I15/G17</f>
        <v>169.11764705882351</v>
      </c>
      <c r="M18" s="32"/>
    </row>
    <row r="19" spans="1:14" x14ac:dyDescent="0.25">
      <c r="A19" s="12"/>
      <c r="B19" s="12"/>
      <c r="C19" s="45"/>
      <c r="D19" s="12"/>
      <c r="E19" s="38"/>
      <c r="F19" s="30" t="s">
        <v>12</v>
      </c>
      <c r="G19" s="27">
        <f>(G18+4*H18+I18)/6</f>
        <v>102.00980392156862</v>
      </c>
      <c r="H19" s="28"/>
      <c r="I19" s="27"/>
      <c r="M19" s="32"/>
    </row>
    <row r="20" spans="1:14" x14ac:dyDescent="0.25">
      <c r="A20" s="12"/>
      <c r="B20" s="12"/>
      <c r="C20" s="45"/>
      <c r="D20" s="12"/>
      <c r="E20" s="38"/>
      <c r="F20" s="31" t="s">
        <v>11</v>
      </c>
      <c r="G20" s="27">
        <f>G19+M15*2/G17</f>
        <v>116.49341833597465</v>
      </c>
      <c r="H20" s="28"/>
      <c r="I20" s="27"/>
      <c r="M20" s="3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3"/>
  <sheetViews>
    <sheetView topLeftCell="C1" workbookViewId="0">
      <selection activeCell="G15" sqref="G15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6.57031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22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24" x14ac:dyDescent="0.25">
      <c r="A2" s="34"/>
      <c r="B2" s="35"/>
      <c r="C2" s="9">
        <f>SUM(L3:L7)</f>
        <v>55.593057555961906</v>
      </c>
      <c r="D2" s="10" t="s">
        <v>37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46</v>
      </c>
    </row>
    <row r="3" spans="1:14" s="18" customFormat="1" ht="24" x14ac:dyDescent="0.25">
      <c r="A3" s="19"/>
      <c r="B3" s="19"/>
      <c r="C3" s="49"/>
      <c r="D3" s="47"/>
      <c r="E3" s="46" t="s">
        <v>42</v>
      </c>
      <c r="F3" s="16" t="s">
        <v>49</v>
      </c>
      <c r="G3" s="14">
        <v>4</v>
      </c>
      <c r="H3" s="14">
        <v>8</v>
      </c>
      <c r="I3" s="14">
        <v>16</v>
      </c>
      <c r="J3" s="13">
        <f>(G3+4*H3+I3)/6</f>
        <v>8.6666666666666661</v>
      </c>
      <c r="K3" s="13">
        <f>J3/$G$12</f>
        <v>12.745098039215684</v>
      </c>
      <c r="L3" s="15">
        <f>J3*$G$15/$G$11</f>
        <v>16.332423688757171</v>
      </c>
      <c r="M3" s="13">
        <f>(I3-G3)/6</f>
        <v>2</v>
      </c>
      <c r="N3" s="1"/>
    </row>
    <row r="4" spans="1:14" s="18" customFormat="1" ht="24" x14ac:dyDescent="0.25">
      <c r="A4" s="19"/>
      <c r="B4" s="19"/>
      <c r="C4" s="43"/>
      <c r="D4" s="20"/>
      <c r="E4" s="46" t="s">
        <v>42</v>
      </c>
      <c r="F4" s="16" t="s">
        <v>50</v>
      </c>
      <c r="G4" s="14">
        <v>2</v>
      </c>
      <c r="H4" s="14">
        <v>4</v>
      </c>
      <c r="I4" s="14">
        <v>8</v>
      </c>
      <c r="J4" s="13">
        <f t="shared" ref="J4" si="0">(G4+4*H4+I4)/6</f>
        <v>4.333333333333333</v>
      </c>
      <c r="K4" s="13">
        <f>J4/$G$12</f>
        <v>6.3725490196078418</v>
      </c>
      <c r="L4" s="15">
        <f>J4*$G$15/$G$11</f>
        <v>8.1662118443785854</v>
      </c>
      <c r="M4" s="13">
        <f t="shared" ref="M4" si="1">(I4-G4)/6</f>
        <v>1</v>
      </c>
      <c r="N4" s="1"/>
    </row>
    <row r="5" spans="1:14" s="18" customFormat="1" x14ac:dyDescent="0.25">
      <c r="A5" s="19"/>
      <c r="B5" s="19"/>
      <c r="C5" s="43"/>
      <c r="D5" s="20"/>
      <c r="E5" s="46" t="s">
        <v>24</v>
      </c>
      <c r="F5" s="51" t="s">
        <v>25</v>
      </c>
      <c r="G5" s="14">
        <f>SUM(G3:G4)*0.25</f>
        <v>1.5</v>
      </c>
      <c r="H5" s="14">
        <f>SUM(H3:H4)*0.25</f>
        <v>3</v>
      </c>
      <c r="I5" s="14">
        <f>SUM(I3:I4)*0.25</f>
        <v>6</v>
      </c>
      <c r="J5" s="13">
        <f t="shared" ref="J5:J6" si="2">(G5+4*H5+I5)/6</f>
        <v>3.25</v>
      </c>
      <c r="K5" s="13">
        <f>I5/$G$12</f>
        <v>8.8235294117647047</v>
      </c>
      <c r="L5" s="15">
        <f>J5*$G$15/$G$11</f>
        <v>6.1246588832839395</v>
      </c>
      <c r="M5" s="13">
        <f t="shared" ref="M5:M6" si="3">(I5-G5)/6</f>
        <v>0.75</v>
      </c>
      <c r="N5" s="1"/>
    </row>
    <row r="6" spans="1:14" s="18" customFormat="1" x14ac:dyDescent="0.25">
      <c r="A6" s="19"/>
      <c r="B6" s="19"/>
      <c r="C6" s="43"/>
      <c r="D6" s="20"/>
      <c r="E6" s="46" t="s">
        <v>14</v>
      </c>
      <c r="F6" s="51" t="s">
        <v>14</v>
      </c>
      <c r="G6" s="14">
        <f>SUM(G3:G4)*0.25</f>
        <v>1.5</v>
      </c>
      <c r="H6" s="14">
        <f>SUM(H3:H4)*0.25</f>
        <v>3</v>
      </c>
      <c r="I6" s="14">
        <f>SUM(I3:I4)*0.25</f>
        <v>6</v>
      </c>
      <c r="J6" s="13">
        <f t="shared" si="2"/>
        <v>3.25</v>
      </c>
      <c r="K6" s="13">
        <f>I6/$G$12</f>
        <v>8.8235294117647047</v>
      </c>
      <c r="L6" s="15">
        <f>J6*$G$15/$G$11</f>
        <v>6.1246588832839395</v>
      </c>
      <c r="M6" s="13">
        <f t="shared" si="3"/>
        <v>0.75</v>
      </c>
      <c r="N6" s="1"/>
    </row>
    <row r="7" spans="1:14" s="18" customFormat="1" x14ac:dyDescent="0.25">
      <c r="A7" s="19"/>
      <c r="B7" s="19"/>
      <c r="C7" s="50"/>
      <c r="D7" s="48"/>
      <c r="E7" s="46" t="s">
        <v>42</v>
      </c>
      <c r="F7" s="16" t="s">
        <v>35</v>
      </c>
      <c r="G7" s="14">
        <v>4</v>
      </c>
      <c r="H7" s="14">
        <v>8</v>
      </c>
      <c r="I7" s="14">
        <v>24</v>
      </c>
      <c r="J7" s="13">
        <f>(G7+4*H7+I7)/6</f>
        <v>10</v>
      </c>
      <c r="K7" s="13">
        <f>I7/$G$12</f>
        <v>35.294117647058819</v>
      </c>
      <c r="L7" s="15">
        <f>J7*$G$15/$G$11</f>
        <v>18.845104256258274</v>
      </c>
      <c r="M7" s="13">
        <f>(I7-G7)/6</f>
        <v>3.3333333333333335</v>
      </c>
      <c r="N7" s="1" t="s">
        <v>36</v>
      </c>
    </row>
    <row r="10" spans="1:14" x14ac:dyDescent="0.25">
      <c r="F10" s="26" t="s">
        <v>6</v>
      </c>
      <c r="G10" s="27">
        <f>SUM(G2:G7)</f>
        <v>13</v>
      </c>
      <c r="H10" s="27">
        <f>SUM(H2:H7)</f>
        <v>26</v>
      </c>
      <c r="I10" s="27">
        <f>SUM(I2:I7)</f>
        <v>60</v>
      </c>
      <c r="M10" s="32">
        <f>SQRT(SUMSQ(M2:M7))</f>
        <v>4.1516395690270507</v>
      </c>
    </row>
    <row r="11" spans="1:14" x14ac:dyDescent="0.25">
      <c r="F11" s="26" t="s">
        <v>13</v>
      </c>
      <c r="G11" s="27">
        <f>(G10+4*H10+I10)/6</f>
        <v>29.5</v>
      </c>
      <c r="H11" s="28"/>
      <c r="I11" s="27"/>
      <c r="M11" s="32">
        <f>2*M10/G12</f>
        <v>12.210704614785442</v>
      </c>
    </row>
    <row r="12" spans="1:14" x14ac:dyDescent="0.25">
      <c r="F12" s="26" t="s">
        <v>5</v>
      </c>
      <c r="G12" s="29">
        <v>0.68</v>
      </c>
      <c r="H12" s="28"/>
      <c r="I12" s="27"/>
      <c r="M12" s="33">
        <f>M11/G15</f>
        <v>0.21964441517708791</v>
      </c>
    </row>
    <row r="13" spans="1:14" x14ac:dyDescent="0.25">
      <c r="A13" s="12"/>
      <c r="B13" s="12"/>
      <c r="C13" s="45"/>
      <c r="D13" s="12"/>
      <c r="E13" s="38"/>
      <c r="F13" s="26" t="s">
        <v>3</v>
      </c>
      <c r="G13" s="27">
        <f>G10/G12</f>
        <v>19.117647058823529</v>
      </c>
      <c r="H13" s="28">
        <f>H10/G12</f>
        <v>38.235294117647058</v>
      </c>
      <c r="I13" s="27">
        <f>I10/G12</f>
        <v>88.235294117647058</v>
      </c>
      <c r="M13" s="32"/>
    </row>
    <row r="14" spans="1:14" x14ac:dyDescent="0.25">
      <c r="A14" s="12"/>
      <c r="B14" s="12"/>
      <c r="C14" s="45"/>
      <c r="D14" s="12"/>
      <c r="E14" s="38"/>
      <c r="F14" s="30" t="s">
        <v>12</v>
      </c>
      <c r="G14" s="27">
        <f>(G13+4*H13+I13)/6</f>
        <v>43.382352941176471</v>
      </c>
      <c r="H14" s="28"/>
      <c r="I14" s="27"/>
      <c r="M14" s="32"/>
    </row>
    <row r="15" spans="1:14" x14ac:dyDescent="0.25">
      <c r="A15" s="12"/>
      <c r="B15" s="12"/>
      <c r="C15" s="45"/>
      <c r="D15" s="12"/>
      <c r="E15" s="38"/>
      <c r="F15" s="31" t="s">
        <v>11</v>
      </c>
      <c r="G15" s="27">
        <f>G14+M10*2/G12</f>
        <v>55.593057555961913</v>
      </c>
      <c r="H15" s="28"/>
      <c r="I15" s="27"/>
      <c r="M15" s="32"/>
      <c r="N15" s="12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2.75" x14ac:dyDescent="0.2"/>
  <cols>
    <col min="1" max="1" width="81.85546875" style="60" customWidth="1"/>
    <col min="2" max="16384" width="9.140625" style="60"/>
  </cols>
  <sheetData>
    <row r="1" spans="1:1" x14ac:dyDescent="0.2">
      <c r="A1" s="59" t="s">
        <v>51</v>
      </c>
    </row>
    <row r="2" spans="1:1" ht="102" x14ac:dyDescent="0.2">
      <c r="A2" s="61" t="s">
        <v>52</v>
      </c>
    </row>
    <row r="3" spans="1:1" x14ac:dyDescent="0.2">
      <c r="A3" s="60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85DE1AA-8A51-4E1D-817E-88E3F1D77B6A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ИТОГО</vt:lpstr>
      <vt:lpstr>САЙТ-310 Коллекция</vt:lpstr>
      <vt:lpstr>САЙТ-310 Лояльность</vt:lpstr>
      <vt:lpstr>Допущения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