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240" windowWidth="24240" windowHeight="13500" tabRatio="704"/>
  </bookViews>
  <sheets>
    <sheet name="САЙТ-310 Коллекция" sheetId="19" r:id="rId1"/>
    <sheet name="Допущения" sheetId="22" r:id="rId2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9" l="1"/>
  <c r="K6" i="19"/>
  <c r="M6" i="19"/>
  <c r="H8" i="19" l="1"/>
  <c r="I8" i="19"/>
  <c r="G8" i="19"/>
  <c r="J10" i="19" l="1"/>
  <c r="K10" i="19"/>
  <c r="M10" i="19"/>
  <c r="J11" i="19"/>
  <c r="K11" i="19"/>
  <c r="M11" i="19"/>
  <c r="J12" i="19"/>
  <c r="K12" i="19"/>
  <c r="M12" i="19"/>
  <c r="J13" i="19"/>
  <c r="K13" i="19"/>
  <c r="M13" i="19"/>
  <c r="H9" i="19" l="1"/>
  <c r="I9" i="19"/>
  <c r="G9" i="19"/>
  <c r="J5" i="19" l="1"/>
  <c r="K5" i="19"/>
  <c r="M5" i="19"/>
  <c r="M4" i="19" l="1"/>
  <c r="K4" i="19"/>
  <c r="J4" i="19"/>
  <c r="K9" i="19"/>
  <c r="J9" i="19"/>
  <c r="K8" i="19"/>
  <c r="J8" i="19"/>
  <c r="M8" i="19" l="1"/>
  <c r="M9" i="19"/>
  <c r="I16" i="19"/>
  <c r="I19" i="19" s="1"/>
  <c r="G16" i="19"/>
  <c r="G19" i="19" s="1"/>
  <c r="H16" i="19"/>
  <c r="H19" i="19" s="1"/>
  <c r="M3" i="19"/>
  <c r="M7" i="19"/>
  <c r="J7" i="19"/>
  <c r="K7" i="19"/>
  <c r="J3" i="19"/>
  <c r="K3" i="19" s="1"/>
  <c r="M16" i="19" l="1"/>
  <c r="M17" i="19" s="1"/>
  <c r="G17" i="19"/>
  <c r="G20" i="19"/>
  <c r="G21" i="19" l="1"/>
  <c r="L6" i="19" l="1"/>
  <c r="L11" i="19"/>
  <c r="L10" i="19"/>
  <c r="L13" i="19"/>
  <c r="L12" i="19"/>
  <c r="L5" i="19"/>
  <c r="L4" i="19"/>
  <c r="L7" i="19"/>
  <c r="L8" i="19"/>
  <c r="L9" i="19"/>
  <c r="L3" i="19"/>
  <c r="M18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<sst xmlns="http://schemas.openxmlformats.org/spreadsheetml/2006/main" count="49" uniqueCount="46">
  <si>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</si>
  <si>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</si>
  <si>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</si>
  <si>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</si>
  <si>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</si>
  <si>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</si>
  <si>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</si>
  <si>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</si>
  <si>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</si>
  <si>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</si>
  <si>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</si>
  <si>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</si>
  <si>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</si>
  <si>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</si>
  <si>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</si>
  <si>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</si>
  <si>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</si>
  <si>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</si>
  <si>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</si>
  <si>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</si>
  <si>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Фронт</t>
  </si>
  <si>
    <t>Бэк</t>
  </si>
  <si>
    <t>Компонент
(тип работ)</t>
  </si>
  <si>
    <t>Проектирование и постановка задач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</si>
  <si>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</si>
  <si>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</si>
  <si>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</si>
  <si>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</si>
  <si>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</si>
  <si>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</si>
  <si>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</si>
  <si>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t>1. Придумать и описать формат хранения метаданных
2. Постановка задач</t>
  </si>
  <si>
    <t>Реализация справочника картинок-информеров</t>
  </si>
  <si>
    <t>САЙТ-310 Типизация начислений в выписке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</si>
  <si>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написание спецификации,
- обновление спецификации после окончания работ.</t>
    </r>
  </si>
  <si>
    <t>Тестирование (на обоих окружениях)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</si>
  <si>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</si>
  <si>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1. Инфраструктура хранения спаврочника
1.1. Справочник храним в базе Content
1.2. Поля таблицы справочника:
- описание
- ссылка на картинку
- хэш описания (будет использоваться для сравнения)
1.3. Картинки храним на сайте в папочке Content/pics/mypoints/*
2. Сервис для получения картинок по описаниям (батчевый)</t>
  </si>
  <si>
    <t>Допущения и ограничения</t>
  </si>
  <si>
    <t>1. Вёрстка
2. Подсветка акционных начислений
3. Отображения картинок-информеров
4. Интеграция с Коннектором к банку. Транзакции будем получать из процессинга, а типы этих транзакций получать из коннектора</t>
  </si>
  <si>
    <t>Доработка Коннектора к банку</t>
  </si>
  <si>
    <t>1. Доработать взаимодействие по начислению баллов
По каждой операции процессинг возвращает Id транзакции, который необходимо сохранить
2.Реализовать сервис получения типов начисленя для списка транзакций
На вход: список Id транзакций
На выход: список типов для каждой позиции. Если найти тип не удалось – для данной позиции
возвращается NULL.
Без пейджинга, с сохранением порядка</t>
  </si>
  <si>
    <t>Уже потрачено ок. 18 часов</t>
  </si>
  <si>
    <t>1.1. Возможность подсвечивать типы начислений будет доступна только для операций, загруженых после доработки.
1.2. Информация о типах начислений не будет доступна в процессинге. Соответственно будет доступна только сайту "Коллекция" (и больше никаким внутренним и внешним системам).
1.3. Решение будет медленнее из-за необходимости дополнительного запроса по получению типов. Прогнозируемая задержка – от 100 до 500 миллисекунд.
1.4. Оценка не учитывает заполнение справочника картинок-информеров</t>
  </si>
  <si>
    <t>Вариант "костылём". Информацию о типах начислений конкретных транзакций запрашиваем у
коннектора к Банку. Данные по типам начисления не будут доступны ни одной внешней и внутренней системе, кроме сайта "Коллекция".</t>
  </si>
  <si>
    <t>Доработка раздела "Выписка"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</si>
</sst>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1" xfId="0" applyFont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top" wrapText="1"/>
    </xf>
    <xf numFmtId="1" fontId="8" fillId="3" borderId="3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 wrapText="1"/>
    </xf>
    <xf numFmtId="1" fontId="6" fillId="3" borderId="1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top" wrapText="1"/>
    </xf>
    <xf numFmtId="1" fontId="6" fillId="0" borderId="1" xfId="0" applyNumberFormat="1" applyFont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 wrapText="1"/>
    </xf>
    <xf numFmtId="0" fontId="8" fillId="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 applyFill="1" applyBorder="1" applyAlignment="1">
      <alignment horizontal="righ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2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12" fillId="4" borderId="1" xfId="231" applyFont="1" applyFill="1" applyBorder="1" applyAlignment="1">
      <alignment horizontal="center" vertical="top" wrapText="1"/>
    </xf>
    <xf numFmtId="1" fontId="8" fillId="4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top" wrapText="1"/>
    </xf>
    <xf numFmtId="0" fontId="7" fillId="0" borderId="0" xfId="0" applyFont="1" applyAlignment="1">
      <alignment vertical="top" wrapText="1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1" fontId="8" fillId="0" borderId="4" xfId="0" applyNumberFormat="1" applyFont="1" applyFill="1" applyBorder="1" applyAlignment="1">
      <alignment vertical="top" wrapText="1"/>
    </xf>
    <xf numFmtId="1" fontId="8" fillId="0" borderId="5" xfId="0" applyNumberFormat="1" applyFont="1" applyFill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2" fillId="0" borderId="0" xfId="0" applyFont="1"/>
    <xf numFmtId="0" fontId="1" fillId="0" borderId="1" xfId="0" applyFont="1" applyBorder="1" applyAlignment="1">
      <alignment wrapText="1"/>
    </xf>
    <xf numFmtId="0" fontId="16" fillId="0" borderId="1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9"/>
  <sheetViews>
    <sheetView tabSelected="1" workbookViewId="0">
      <pane ySplit="1" topLeftCell="A2" activePane="bottomLeft" state="frozen"/>
      <selection activeCell="C1" sqref="C1"/>
      <selection pane="bottomLeft" activeCell="F6" sqref="F6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6" style="22" bestFit="1" customWidth="1"/>
    <col min="5" max="5" width="12.85546875" style="7" bestFit="1" customWidth="1"/>
    <col min="6" max="6" width="45.285156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102.28515625" style="4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22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3.75" x14ac:dyDescent="0.25">
      <c r="A2" s="34"/>
      <c r="B2" s="35"/>
      <c r="C2" s="9">
        <f>SUM(L3:L13)</f>
        <v>158.14103018408417</v>
      </c>
      <c r="D2" s="10" t="s">
        <v>33</v>
      </c>
      <c r="E2" s="36"/>
      <c r="F2" s="17"/>
      <c r="G2" s="11"/>
      <c r="H2" s="11"/>
      <c r="I2" s="11"/>
      <c r="J2" s="11"/>
      <c r="K2" s="11"/>
      <c r="L2" s="8"/>
      <c r="M2" s="11"/>
      <c r="N2" s="40" t="s">
        <v>44</v>
      </c>
    </row>
    <row r="3" spans="1:14" s="18" customFormat="1" ht="45.75" x14ac:dyDescent="0.25">
      <c r="A3" s="19"/>
      <c r="B3" s="19"/>
      <c r="C3" s="49"/>
      <c r="D3" s="47"/>
      <c r="E3" s="37" t="s">
        <v>26</v>
      </c>
      <c r="F3" s="16" t="s">
        <v>34</v>
      </c>
      <c r="G3" s="14">
        <v>16</v>
      </c>
      <c r="H3" s="14">
        <v>18</v>
      </c>
      <c r="I3" s="14">
        <v>22</v>
      </c>
      <c r="J3" s="13">
        <f>(G3+4*H3+I3)/6</f>
        <v>18.333333333333332</v>
      </c>
      <c r="K3" s="13">
        <f>J3/$G$18</f>
        <v>26.960784313725487</v>
      </c>
      <c r="L3" s="15">
        <f t="shared" ref="L3:L11" si="0">J3*$G$21/$G$17</f>
        <v>30.593586563927641</v>
      </c>
      <c r="M3" s="13">
        <f>(I3-G3)/6</f>
        <v>1</v>
      </c>
      <c r="N3" s="56" t="s">
        <v>42</v>
      </c>
    </row>
    <row r="4" spans="1:14" s="18" customFormat="1" ht="22.5" x14ac:dyDescent="0.25">
      <c r="A4" s="19"/>
      <c r="B4" s="19"/>
      <c r="C4" s="43"/>
      <c r="D4" s="20"/>
      <c r="E4" s="46" t="s">
        <v>27</v>
      </c>
      <c r="F4" s="16" t="s">
        <v>23</v>
      </c>
      <c r="G4" s="14">
        <v>2</v>
      </c>
      <c r="H4" s="14">
        <v>4</v>
      </c>
      <c r="I4" s="14">
        <v>8</v>
      </c>
      <c r="J4" s="13">
        <f>(G4+4*H4+I4)/6</f>
        <v>4.333333333333333</v>
      </c>
      <c r="K4" s="13">
        <f t="shared" ref="K4:K11" si="1">I4/$G$18</f>
        <v>11.76470588235294</v>
      </c>
      <c r="L4" s="15">
        <f t="shared" si="0"/>
        <v>7.2312113696556244</v>
      </c>
      <c r="M4" s="13">
        <f>(I4-G4)/6</f>
        <v>1</v>
      </c>
      <c r="N4" s="52" t="s">
        <v>31</v>
      </c>
    </row>
    <row r="5" spans="1:14" s="18" customFormat="1" ht="45" x14ac:dyDescent="0.25">
      <c r="A5" s="19"/>
      <c r="B5" s="19"/>
      <c r="C5" s="43"/>
      <c r="D5" s="20"/>
      <c r="E5" s="46" t="s">
        <v>20</v>
      </c>
      <c r="F5" s="16" t="s">
        <v>45</v>
      </c>
      <c r="G5" s="14">
        <v>7</v>
      </c>
      <c r="H5" s="14">
        <v>12</v>
      </c>
      <c r="I5" s="14">
        <v>30</v>
      </c>
      <c r="J5" s="13">
        <f t="shared" ref="J5" si="2">(G5+4*H5+I5)/6</f>
        <v>14.166666666666666</v>
      </c>
      <c r="K5" s="13">
        <f t="shared" si="1"/>
        <v>44.117647058823529</v>
      </c>
      <c r="L5" s="15">
        <f t="shared" si="0"/>
        <v>23.640498708489542</v>
      </c>
      <c r="M5" s="13">
        <f t="shared" ref="M5" si="3">(I5-G5)/6</f>
        <v>3.8333333333333335</v>
      </c>
      <c r="N5" s="1" t="s">
        <v>39</v>
      </c>
    </row>
    <row r="6" spans="1:14" s="18" customFormat="1" ht="78.75" x14ac:dyDescent="0.25">
      <c r="A6" s="19"/>
      <c r="B6" s="19"/>
      <c r="C6" s="43"/>
      <c r="D6" s="20"/>
      <c r="E6" s="46" t="s">
        <v>21</v>
      </c>
      <c r="F6" s="16" t="s">
        <v>40</v>
      </c>
      <c r="G6" s="14">
        <v>6</v>
      </c>
      <c r="H6" s="14">
        <v>12</v>
      </c>
      <c r="I6" s="14">
        <v>20</v>
      </c>
      <c r="J6" s="13">
        <f t="shared" ref="J6" si="4">(G6+4*H6+I6)/6</f>
        <v>12.333333333333334</v>
      </c>
      <c r="K6" s="13">
        <f t="shared" ref="K6" si="5">I6/$G$18</f>
        <v>29.411764705882351</v>
      </c>
      <c r="L6" s="15">
        <f t="shared" ref="L6" si="6">J6*$G$21/$G$17</f>
        <v>20.581140052096782</v>
      </c>
      <c r="M6" s="13">
        <f t="shared" ref="M6" si="7">(I6-G6)/6</f>
        <v>2.3333333333333335</v>
      </c>
      <c r="N6" s="1" t="s">
        <v>41</v>
      </c>
    </row>
    <row r="7" spans="1:14" s="18" customFormat="1" ht="90" x14ac:dyDescent="0.25">
      <c r="A7" s="19"/>
      <c r="B7" s="19"/>
      <c r="C7" s="43"/>
      <c r="D7" s="20"/>
      <c r="E7" s="37" t="s">
        <v>21</v>
      </c>
      <c r="F7" s="16" t="s">
        <v>32</v>
      </c>
      <c r="G7" s="14">
        <v>3</v>
      </c>
      <c r="H7" s="14">
        <v>6</v>
      </c>
      <c r="I7" s="14">
        <v>10</v>
      </c>
      <c r="J7" s="13">
        <f t="shared" ref="J7" si="8">(G7+4*H7+I7)/6</f>
        <v>6.166666666666667</v>
      </c>
      <c r="K7" s="13">
        <f t="shared" si="1"/>
        <v>14.705882352941176</v>
      </c>
      <c r="L7" s="15">
        <f t="shared" si="0"/>
        <v>10.290570026048391</v>
      </c>
      <c r="M7" s="13">
        <f t="shared" ref="M7" si="9">(I7-G7)/6</f>
        <v>1.1666666666666667</v>
      </c>
      <c r="N7" s="1" t="s">
        <v>37</v>
      </c>
    </row>
    <row r="8" spans="1:14" s="18" customFormat="1" x14ac:dyDescent="0.25">
      <c r="A8" s="19"/>
      <c r="B8" s="19"/>
      <c r="C8" s="43"/>
      <c r="D8" s="20"/>
      <c r="E8" s="46" t="s">
        <v>24</v>
      </c>
      <c r="F8" s="51" t="s">
        <v>35</v>
      </c>
      <c r="G8" s="14">
        <f>SUM(G5:G7)*0.3</f>
        <v>4.8</v>
      </c>
      <c r="H8" s="14">
        <f>SUM(H5:H7)*0.3</f>
        <v>9</v>
      </c>
      <c r="I8" s="14">
        <f>SUM(I5:I7)*0.3</f>
        <v>18</v>
      </c>
      <c r="J8" s="13">
        <f t="shared" ref="J8:J9" si="10">(G8+4*H8+I8)/6</f>
        <v>9.7999999999999989</v>
      </c>
      <c r="K8" s="13">
        <f t="shared" si="1"/>
        <v>26.470588235294116</v>
      </c>
      <c r="L8" s="15">
        <f t="shared" si="0"/>
        <v>16.353662635990414</v>
      </c>
      <c r="M8" s="13">
        <f t="shared" ref="M8:M9" si="11">(I8-G8)/6</f>
        <v>2.1999999999999997</v>
      </c>
      <c r="N8" s="1"/>
    </row>
    <row r="9" spans="1:14" s="18" customFormat="1" x14ac:dyDescent="0.25">
      <c r="A9" s="19"/>
      <c r="B9" s="19"/>
      <c r="C9" s="43"/>
      <c r="D9" s="20"/>
      <c r="E9" s="46" t="s">
        <v>14</v>
      </c>
      <c r="F9" s="51" t="s">
        <v>14</v>
      </c>
      <c r="G9" s="14">
        <f>SUM(G5:G7)*0.3</f>
        <v>4.8</v>
      </c>
      <c r="H9" s="14">
        <f>SUM(H5:H7)*0.3</f>
        <v>9</v>
      </c>
      <c r="I9" s="14">
        <f>SUM(I5:I7)*0.3</f>
        <v>18</v>
      </c>
      <c r="J9" s="13">
        <f t="shared" si="10"/>
        <v>9.7999999999999989</v>
      </c>
      <c r="K9" s="13">
        <f t="shared" si="1"/>
        <v>26.470588235294116</v>
      </c>
      <c r="L9" s="15">
        <f t="shared" si="0"/>
        <v>16.353662635990414</v>
      </c>
      <c r="M9" s="13">
        <f t="shared" si="11"/>
        <v>2.1999999999999997</v>
      </c>
      <c r="N9" s="1"/>
    </row>
    <row r="10" spans="1:14" s="18" customFormat="1" ht="48" x14ac:dyDescent="0.25">
      <c r="A10" s="19"/>
      <c r="B10" s="19"/>
      <c r="C10" s="43"/>
      <c r="D10" s="20"/>
      <c r="E10" s="46" t="s">
        <v>26</v>
      </c>
      <c r="F10" s="51" t="s">
        <v>36</v>
      </c>
      <c r="G10" s="14">
        <v>2</v>
      </c>
      <c r="H10" s="14">
        <v>3</v>
      </c>
      <c r="I10" s="14">
        <v>5</v>
      </c>
      <c r="J10" s="13">
        <f t="shared" ref="J10:J11" si="12">(G10+4*H10+I10)/6</f>
        <v>3.1666666666666665</v>
      </c>
      <c r="K10" s="13">
        <f t="shared" si="1"/>
        <v>7.3529411764705879</v>
      </c>
      <c r="L10" s="15">
        <f t="shared" si="0"/>
        <v>5.2843467701329567</v>
      </c>
      <c r="M10" s="13">
        <f t="shared" ref="M10:M11" si="13">(I10-G10)/6</f>
        <v>0.5</v>
      </c>
      <c r="N10" s="1"/>
    </row>
    <row r="11" spans="1:14" s="18" customFormat="1" ht="24" x14ac:dyDescent="0.25">
      <c r="A11" s="19"/>
      <c r="B11" s="19"/>
      <c r="C11" s="43"/>
      <c r="D11" s="20"/>
      <c r="E11" s="46" t="s">
        <v>25</v>
      </c>
      <c r="F11" s="16" t="s">
        <v>28</v>
      </c>
      <c r="G11" s="14">
        <v>6</v>
      </c>
      <c r="H11" s="14">
        <v>12</v>
      </c>
      <c r="I11" s="14">
        <v>22</v>
      </c>
      <c r="J11" s="13">
        <f t="shared" si="12"/>
        <v>12.666666666666666</v>
      </c>
      <c r="K11" s="13">
        <f t="shared" si="1"/>
        <v>32.352941176470587</v>
      </c>
      <c r="L11" s="15">
        <f t="shared" si="0"/>
        <v>21.137387080531827</v>
      </c>
      <c r="M11" s="13">
        <f t="shared" si="13"/>
        <v>2.6666666666666665</v>
      </c>
      <c r="N11" s="1"/>
    </row>
    <row r="12" spans="1:14" s="18" customFormat="1" x14ac:dyDescent="0.25">
      <c r="A12" s="19"/>
      <c r="B12" s="19"/>
      <c r="C12" s="43"/>
      <c r="D12" s="20"/>
      <c r="E12" s="46"/>
      <c r="F12" s="16" t="s">
        <v>30</v>
      </c>
      <c r="G12" s="14">
        <v>1</v>
      </c>
      <c r="H12" s="14">
        <v>2</v>
      </c>
      <c r="I12" s="14">
        <v>3</v>
      </c>
      <c r="J12" s="13">
        <f t="shared" ref="J12:J13" si="14">(G12+4*H12+I12)/6</f>
        <v>2</v>
      </c>
      <c r="K12" s="13">
        <f t="shared" ref="K12:K13" si="15">I12/$G$18</f>
        <v>4.4117647058823524</v>
      </c>
      <c r="L12" s="15">
        <f t="shared" ref="L12:L13" si="16">J12*$G$21/$G$17</f>
        <v>3.3374821706102886</v>
      </c>
      <c r="M12" s="13">
        <f t="shared" ref="M12:M13" si="17">(I12-G12)/6</f>
        <v>0.33333333333333331</v>
      </c>
      <c r="N12" s="1"/>
    </row>
    <row r="13" spans="1:14" s="18" customFormat="1" x14ac:dyDescent="0.25">
      <c r="A13" s="19"/>
      <c r="B13" s="19"/>
      <c r="C13" s="50"/>
      <c r="D13" s="48"/>
      <c r="E13" s="46"/>
      <c r="F13" s="51" t="s">
        <v>29</v>
      </c>
      <c r="G13" s="14">
        <v>1</v>
      </c>
      <c r="H13" s="14">
        <v>2</v>
      </c>
      <c r="I13" s="14">
        <v>3</v>
      </c>
      <c r="J13" s="13">
        <f t="shared" si="14"/>
        <v>2</v>
      </c>
      <c r="K13" s="13">
        <f t="shared" si="15"/>
        <v>4.4117647058823524</v>
      </c>
      <c r="L13" s="15">
        <f t="shared" si="16"/>
        <v>3.3374821706102886</v>
      </c>
      <c r="M13" s="13">
        <f t="shared" si="17"/>
        <v>0.33333333333333331</v>
      </c>
      <c r="N13" s="1"/>
    </row>
    <row r="16" spans="1:14" x14ac:dyDescent="0.25">
      <c r="F16" s="26" t="s">
        <v>6</v>
      </c>
      <c r="G16" s="27">
        <f>SUM(G2:G13)</f>
        <v>53.599999999999994</v>
      </c>
      <c r="H16" s="27">
        <f>SUM(H2:H13)</f>
        <v>89</v>
      </c>
      <c r="I16" s="27">
        <f>SUM(I2:I13)</f>
        <v>159</v>
      </c>
      <c r="M16" s="32">
        <f>SQRT(SUMSQ(M2:M13))</f>
        <v>6.384616929255297</v>
      </c>
    </row>
    <row r="17" spans="1:14" x14ac:dyDescent="0.25">
      <c r="F17" s="26" t="s">
        <v>13</v>
      </c>
      <c r="G17" s="27">
        <f>(G16+4*H16+I16)/6</f>
        <v>94.766666666666666</v>
      </c>
      <c r="H17" s="28"/>
      <c r="I17" s="27"/>
      <c r="M17" s="32">
        <f>2*M16/G18</f>
        <v>18.778285086044988</v>
      </c>
    </row>
    <row r="18" spans="1:14" x14ac:dyDescent="0.25">
      <c r="F18" s="26" t="s">
        <v>5</v>
      </c>
      <c r="G18" s="29">
        <v>0.68</v>
      </c>
      <c r="H18" s="28"/>
      <c r="I18" s="27"/>
      <c r="M18" s="33">
        <f>M17/G21</f>
        <v>0.11874391525201343</v>
      </c>
    </row>
    <row r="19" spans="1:14" x14ac:dyDescent="0.25">
      <c r="A19" s="12"/>
      <c r="B19" s="12"/>
      <c r="C19" s="45"/>
      <c r="D19" s="12"/>
      <c r="E19" s="38"/>
      <c r="F19" s="26" t="s">
        <v>3</v>
      </c>
      <c r="G19" s="27">
        <f>G16/G18</f>
        <v>78.823529411764696</v>
      </c>
      <c r="H19" s="28">
        <f>H16/G18</f>
        <v>130.88235294117646</v>
      </c>
      <c r="I19" s="27">
        <f>I16/G18</f>
        <v>233.8235294117647</v>
      </c>
      <c r="M19" s="32"/>
    </row>
    <row r="20" spans="1:14" x14ac:dyDescent="0.25">
      <c r="A20" s="12"/>
      <c r="B20" s="12"/>
      <c r="C20" s="45"/>
      <c r="D20" s="12"/>
      <c r="E20" s="38"/>
      <c r="F20" s="30" t="s">
        <v>12</v>
      </c>
      <c r="G20" s="27">
        <f>(G19+4*H19+I19)/6</f>
        <v>139.3627450980392</v>
      </c>
      <c r="H20" s="28"/>
      <c r="I20" s="27"/>
      <c r="M20" s="32"/>
    </row>
    <row r="21" spans="1:14" x14ac:dyDescent="0.25">
      <c r="A21" s="12"/>
      <c r="B21" s="12"/>
      <c r="C21" s="45"/>
      <c r="D21" s="12"/>
      <c r="E21" s="38"/>
      <c r="F21" s="31" t="s">
        <v>11</v>
      </c>
      <c r="G21" s="27">
        <f>G20+M16*2/G18</f>
        <v>158.14103018408417</v>
      </c>
      <c r="H21" s="28"/>
      <c r="I21" s="27"/>
      <c r="M21" s="32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2.75" x14ac:dyDescent="0.2"/>
  <cols>
    <col min="1" max="1" width="81.85546875" style="54" customWidth="1"/>
    <col min="2" max="16384" width="9.140625" style="54"/>
  </cols>
  <sheetData>
    <row r="1" spans="1:1" x14ac:dyDescent="0.2">
      <c r="A1" s="53" t="s">
        <v>38</v>
      </c>
    </row>
    <row r="2" spans="1:1" ht="102" x14ac:dyDescent="0.2">
      <c r="A2" s="55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САЙТ-310 Коллекция</vt:lpstr>
      <vt:lpstr>Допущения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2014-03-26T15:09:11Z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