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75" yWindow="240" windowWidth="21525" windowHeight="8355" tabRatio="704"/>
  </bookViews>
  <sheets>
    <sheet name="САЙТ-310 Коллекция" sheetId="19" r:id="rId1"/>
    <sheet name="Допущения" sheetId="22" r:id="rId2"/>
  </sheets>
  <definedNames>
    <definedName name="apf">#REF!</definedName>
    <definedName name="oth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9" l="1"/>
  <c r="K7" i="19"/>
  <c r="J7" i="19"/>
  <c r="J6" i="19" l="1"/>
  <c r="K6" i="19"/>
  <c r="M6" i="19"/>
  <c r="H8" i="19" l="1"/>
  <c r="I8" i="19"/>
  <c r="G8" i="19"/>
  <c r="J10" i="19" l="1"/>
  <c r="K10" i="19"/>
  <c r="M10" i="19"/>
  <c r="J11" i="19"/>
  <c r="K11" i="19"/>
  <c r="M11" i="19"/>
  <c r="J12" i="19"/>
  <c r="K12" i="19"/>
  <c r="M12" i="19"/>
  <c r="J13" i="19"/>
  <c r="K13" i="19"/>
  <c r="M13" i="19"/>
  <c r="H9" i="19" l="1"/>
  <c r="I9" i="19"/>
  <c r="G9" i="19"/>
  <c r="J5" i="19" l="1"/>
  <c r="K5" i="19"/>
  <c r="M5" i="19"/>
  <c r="M4" i="19" l="1"/>
  <c r="K4" i="19"/>
  <c r="J4" i="19"/>
  <c r="K9" i="19"/>
  <c r="J9" i="19"/>
  <c r="K8" i="19"/>
  <c r="J8" i="19"/>
  <c r="M8" i="19" l="1"/>
  <c r="M9" i="19"/>
  <c r="I16" i="19"/>
  <c r="I19" i="19" s="1"/>
  <c r="G16" i="19"/>
  <c r="G19" i="19" s="1"/>
  <c r="H16" i="19"/>
  <c r="H19" i="19" s="1"/>
  <c r="M3" i="19"/>
  <c r="J3" i="19"/>
  <c r="K3" i="19" s="1"/>
  <c r="M16" i="19" l="1"/>
  <c r="M17" i="19" s="1"/>
  <c r="G17" i="19"/>
  <c r="G20" i="19"/>
  <c r="G21" i="19" l="1"/>
  <c r="L7" i="19" s="1"/>
  <c r="L6" i="19" l="1"/>
  <c r="L11" i="19"/>
  <c r="L10" i="19"/>
  <c r="L13" i="19"/>
  <c r="L12" i="19"/>
  <c r="L5" i="19"/>
  <c r="L4" i="19"/>
  <c r="L8" i="19"/>
  <c r="L9" i="19"/>
  <c r="L3" i="19"/>
  <c r="M18" i="19"/>
  <c r="C2" i="19" l="1"/>
</calcChain>
</file>

<file path=xl/comments1.xml><?xml version="1.0" encoding="utf-8"?>
<comments xmlns="http://schemas.openxmlformats.org/spreadsheetml/2006/main">
  <authors>
    <author>Автор</author>
  </authors>
  <commentList>
    <comment ref="F18" authorId="0" shape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<sst xmlns="http://schemas.openxmlformats.org/spreadsheetml/2006/main" count="49" uniqueCount="47">
  <si>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</si>
  <si>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</si>
  <si>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</si>
  <si>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</si>
  <si>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</si>
  <si>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</si>
  <si>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</si>
  <si>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</si>
  <si>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</si>
  <si>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</si>
  <si>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</si>
  <si>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</si>
  <si>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</si>
  <si>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</si>
  <si>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Стабилизация</t>
  </si>
  <si>
    <t>Фича</t>
  </si>
  <si>
    <t>Итого,ч.</t>
  </si>
  <si>
    <t>Задача
Jira</t>
  </si>
  <si>
    <t>Статус
вып-я</t>
  </si>
  <si>
    <t>Задача</t>
  </si>
  <si>
    <t>Фронт</t>
  </si>
  <si>
    <t>Бэк</t>
  </si>
  <si>
    <t>Компонент
(тип работ)</t>
  </si>
  <si>
    <t>Проектирование и постановка задач</t>
  </si>
  <si>
    <t>Тестирвание</t>
  </si>
  <si>
    <t>Менеджмент</t>
  </si>
  <si>
    <t>Аналитика</t>
  </si>
  <si>
    <t>Архитектура</t>
  </si>
  <si>
    <t>Управление проектом (менеджмент + тех. руководство проектом)</t>
  </si>
  <si>
    <t>Деплой (на обоих окружениях)</t>
  </si>
  <si>
    <t>Приемка</t>
  </si>
  <si>
    <t>1. Придумать и описать формат хранения метаданных
2. Постановка задач</t>
  </si>
  <si>
    <t>САЙТ-310 Типизация начислений в выписке</t>
  </si>
  <si>
    <r>
      <t xml:space="preserve">Аналитика 
</t>
    </r>
    <r>
      <rPr>
        <sz val="8"/>
        <color theme="1"/>
        <rFont val="Arial"/>
        <family val="2"/>
        <charset val="204"/>
      </rPr>
      <t>- предварительное согласование требований,
- написание спецификации,
- обновление спецификации после окончания работ.</t>
    </r>
  </si>
  <si>
    <t>Тестирование (на обоих окружениях)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</si>
  <si>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</si>
  <si>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Допущения и ограничения</t>
  </si>
  <si>
    <t>Доработка Коннектора к банку</t>
  </si>
  <si>
    <t>Уже потрачено ок. 18 часов</t>
  </si>
  <si>
    <t>Вариант "костылём". Информацию о типах начислений конкретных транзакций запрашиваем у
коннектора к Банку. Данные по типам начисления не будут доступны ни одной внешней и внутренней системе, кроме сайта "Коллекция".</t>
  </si>
  <si>
    <t>Доработка раздела "Выписка"</t>
  </si>
  <si>
    <t>Лояльность</t>
  </si>
  <si>
    <t>Обновление и выкат Процессинга</t>
  </si>
  <si>
    <t>Добавление TransactionExternalId</t>
  </si>
  <si>
    <t>1. Интеграция с процеcсингом</t>
  </si>
  <si>
    <t>1. Вёрстка
2. Подсветка акционных начислений
3. Отображения картинок-информеров</t>
  </si>
  <si>
    <t>1.1. Тип начисления упаковывается в поле ExternalTransactionId. Это есть "костыль".
1.2. В дальнейшем расширить эту схему хранения метаданных транзакций не получится.
1.3. В будущем, сайт сможет отличать типы только для начислений загруженных в процессинг строго определённым образом, т.к. типы начислений не поддерживаются процессингом напрямую и их необходимо упаковывать с другими данными о транзакции.
1.4. Для всех начислений, загруженных до доработки, считаем Type равный 1.
1.5. Оценка не учитывает заполнение справочника картинок-информеров.
1.6. Должен быть согласован совместный релиз Процессинга и Сайта.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</si>
</sst>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theme="0"/>
      <name val="Arial"/>
      <family val="2"/>
      <charset val="204"/>
    </font>
    <font>
      <sz val="8"/>
      <color theme="0" tint="-0.499984740745262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7" fillId="0" borderId="1" xfId="0" applyFont="1" applyBorder="1" applyAlignment="1">
      <alignment vertical="top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top" wrapText="1"/>
    </xf>
    <xf numFmtId="1" fontId="8" fillId="3" borderId="3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vertical="top" wrapText="1"/>
    </xf>
    <xf numFmtId="1" fontId="6" fillId="3" borderId="1" xfId="0" applyNumberFormat="1" applyFont="1" applyFill="1" applyBorder="1" applyAlignment="1">
      <alignment horizontal="center" vertical="top" wrapText="1"/>
    </xf>
    <xf numFmtId="0" fontId="11" fillId="0" borderId="0" xfId="0" applyFont="1" applyAlignment="1">
      <alignment vertical="top" wrapText="1"/>
    </xf>
    <xf numFmtId="1" fontId="6" fillId="0" borderId="1" xfId="0" applyNumberFormat="1" applyFont="1" applyBorder="1" applyAlignment="1">
      <alignment horizontal="center" vertical="top" wrapText="1"/>
    </xf>
    <xf numFmtId="1" fontId="6" fillId="0" borderId="1" xfId="0" applyNumberFormat="1" applyFont="1" applyFill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0" fontId="11" fillId="3" borderId="1" xfId="0" applyFont="1" applyFill="1" applyBorder="1" applyAlignment="1">
      <alignment horizontal="left" vertical="top" wrapText="1"/>
    </xf>
    <xf numFmtId="0" fontId="11" fillId="0" borderId="0" xfId="0" applyFont="1" applyFill="1" applyAlignment="1">
      <alignment vertical="top" wrapText="1"/>
    </xf>
    <xf numFmtId="0" fontId="8" fillId="0" borderId="2" xfId="0" applyFont="1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vertical="center" wrapText="1"/>
    </xf>
    <xf numFmtId="1" fontId="6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0" fontId="9" fillId="0" borderId="0" xfId="0" applyFont="1" applyFill="1" applyBorder="1" applyAlignment="1">
      <alignment horizontal="right" vertical="center" wrapText="1"/>
    </xf>
    <xf numFmtId="1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2" fontId="6" fillId="0" borderId="0" xfId="0" applyNumberFormat="1" applyFont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0" fontId="12" fillId="4" borderId="1" xfId="231" applyFont="1" applyFill="1" applyBorder="1" applyAlignment="1">
      <alignment horizontal="center" vertical="top" wrapText="1"/>
    </xf>
    <xf numFmtId="1" fontId="8" fillId="4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3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top" wrapText="1"/>
    </xf>
    <xf numFmtId="0" fontId="7" fillId="0" borderId="0" xfId="0" applyFont="1" applyAlignment="1">
      <alignment vertical="top" wrapText="1"/>
    </xf>
    <xf numFmtId="1" fontId="8" fillId="2" borderId="3" xfId="0" applyNumberFormat="1" applyFont="1" applyFill="1" applyBorder="1" applyAlignment="1">
      <alignment horizontal="center" vertical="center" wrapText="1"/>
    </xf>
    <xf numFmtId="1" fontId="8" fillId="0" borderId="2" xfId="0" applyNumberFormat="1" applyFont="1" applyFill="1" applyBorder="1" applyAlignment="1">
      <alignment vertical="top" wrapText="1"/>
    </xf>
    <xf numFmtId="1" fontId="8" fillId="0" borderId="0" xfId="0" applyNumberFormat="1" applyFont="1" applyAlignment="1">
      <alignment horizontal="center" vertical="top" wrapText="1"/>
    </xf>
    <xf numFmtId="1" fontId="11" fillId="0" borderId="0" xfId="0" applyNumberFormat="1" applyFont="1" applyAlignment="1">
      <alignment vertical="top" wrapText="1"/>
    </xf>
    <xf numFmtId="0" fontId="11" fillId="0" borderId="1" xfId="0" applyFont="1" applyBorder="1" applyAlignment="1">
      <alignment horizontal="center" vertical="top" wrapText="1"/>
    </xf>
    <xf numFmtId="0" fontId="9" fillId="0" borderId="4" xfId="0" applyFont="1" applyFill="1" applyBorder="1" applyAlignment="1">
      <alignment vertical="top" wrapText="1"/>
    </xf>
    <xf numFmtId="0" fontId="9" fillId="0" borderId="5" xfId="0" applyFont="1" applyFill="1" applyBorder="1" applyAlignment="1">
      <alignment vertical="top" wrapText="1"/>
    </xf>
    <xf numFmtId="1" fontId="8" fillId="0" borderId="4" xfId="0" applyNumberFormat="1" applyFont="1" applyFill="1" applyBorder="1" applyAlignment="1">
      <alignment vertical="top" wrapText="1"/>
    </xf>
    <xf numFmtId="1" fontId="8" fillId="0" borderId="5" xfId="0" applyNumberFormat="1" applyFont="1" applyFill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vertical="top" wrapText="1"/>
    </xf>
    <xf numFmtId="0" fontId="15" fillId="5" borderId="1" xfId="0" applyFont="1" applyFill="1" applyBorder="1"/>
    <xf numFmtId="0" fontId="2" fillId="0" borderId="0" xfId="0" applyFont="1"/>
    <xf numFmtId="0" fontId="1" fillId="0" borderId="1" xfId="0" applyFont="1" applyBorder="1" applyAlignment="1">
      <alignment wrapText="1"/>
    </xf>
    <xf numFmtId="0" fontId="16" fillId="0" borderId="1" xfId="0" applyFont="1" applyBorder="1" applyAlignment="1">
      <alignment vertical="top" wrapText="1"/>
    </xf>
    <xf numFmtId="0" fontId="10" fillId="0" borderId="2" xfId="0" applyFont="1" applyFill="1" applyBorder="1" applyAlignment="1">
      <alignment vertical="top" wrapText="1"/>
    </xf>
    <xf numFmtId="1" fontId="10" fillId="0" borderId="2" xfId="0" applyNumberFormat="1" applyFont="1" applyFill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1" fontId="10" fillId="0" borderId="1" xfId="0" applyNumberFormat="1" applyFont="1" applyBorder="1" applyAlignment="1">
      <alignment horizontal="center" vertical="top" wrapText="1"/>
    </xf>
    <xf numFmtId="0" fontId="6" fillId="0" borderId="0" xfId="0" applyFont="1" applyFill="1" applyAlignment="1">
      <alignment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9"/>
  <sheetViews>
    <sheetView tabSelected="1" workbookViewId="0">
      <pane ySplit="1" topLeftCell="A2" activePane="bottomLeft" state="frozen"/>
      <selection activeCell="C1" sqref="C1"/>
      <selection pane="bottomLeft" activeCell="J10" sqref="J10"/>
    </sheetView>
  </sheetViews>
  <sheetFormatPr defaultColWidth="8.85546875" defaultRowHeight="12" x14ac:dyDescent="0.25"/>
  <cols>
    <col min="1" max="1" width="12.28515625" style="21" hidden="1" customWidth="1"/>
    <col min="2" max="2" width="7.140625" style="21" hidden="1" customWidth="1"/>
    <col min="3" max="3" width="7.42578125" style="44" bestFit="1" customWidth="1"/>
    <col min="4" max="4" width="26" style="22" bestFit="1" customWidth="1"/>
    <col min="5" max="5" width="12.85546875" style="7" bestFit="1" customWidth="1"/>
    <col min="6" max="6" width="45.28515625" style="23" customWidth="1"/>
    <col min="7" max="7" width="7.85546875" style="24" customWidth="1"/>
    <col min="8" max="8" width="10" style="24" customWidth="1"/>
    <col min="9" max="9" width="9.42578125" style="24" customWidth="1"/>
    <col min="10" max="10" width="9" style="24" customWidth="1"/>
    <col min="11" max="11" width="9.28515625" style="24" bestFit="1" customWidth="1"/>
    <col min="12" max="12" width="11.42578125" style="25" bestFit="1" customWidth="1"/>
    <col min="13" max="13" width="8" style="24" customWidth="1"/>
    <col min="14" max="14" width="102.28515625" style="41" customWidth="1"/>
    <col min="15" max="16384" width="8.85546875" style="12"/>
  </cols>
  <sheetData>
    <row r="1" spans="1:14" s="7" customFormat="1" ht="36" x14ac:dyDescent="0.25">
      <c r="A1" s="2" t="s">
        <v>17</v>
      </c>
      <c r="B1" s="2" t="s">
        <v>18</v>
      </c>
      <c r="C1" s="42" t="s">
        <v>16</v>
      </c>
      <c r="D1" s="3" t="s">
        <v>15</v>
      </c>
      <c r="E1" s="3" t="s">
        <v>22</v>
      </c>
      <c r="F1" s="4" t="s">
        <v>19</v>
      </c>
      <c r="G1" s="5" t="s">
        <v>1</v>
      </c>
      <c r="H1" s="5" t="s">
        <v>2</v>
      </c>
      <c r="I1" s="5" t="s">
        <v>0</v>
      </c>
      <c r="J1" s="5" t="s">
        <v>7</v>
      </c>
      <c r="K1" s="5" t="s">
        <v>8</v>
      </c>
      <c r="L1" s="6" t="s">
        <v>9</v>
      </c>
      <c r="M1" s="5" t="s">
        <v>10</v>
      </c>
      <c r="N1" s="39" t="s">
        <v>4</v>
      </c>
    </row>
    <row r="2" spans="1:14" s="18" customFormat="1" ht="33.75" x14ac:dyDescent="0.25">
      <c r="A2" s="34"/>
      <c r="B2" s="35"/>
      <c r="C2" s="9">
        <f>SUM(L3:L13)</f>
        <v>109.39349824181377</v>
      </c>
      <c r="D2" s="10" t="s">
        <v>32</v>
      </c>
      <c r="E2" s="36"/>
      <c r="F2" s="17"/>
      <c r="G2" s="11"/>
      <c r="H2" s="11"/>
      <c r="I2" s="11"/>
      <c r="J2" s="11"/>
      <c r="K2" s="11"/>
      <c r="L2" s="8"/>
      <c r="M2" s="11"/>
      <c r="N2" s="40" t="s">
        <v>39</v>
      </c>
    </row>
    <row r="3" spans="1:14" s="18" customFormat="1" ht="45.75" x14ac:dyDescent="0.25">
      <c r="A3" s="19"/>
      <c r="B3" s="19"/>
      <c r="C3" s="49"/>
      <c r="D3" s="47"/>
      <c r="E3" s="37" t="s">
        <v>26</v>
      </c>
      <c r="F3" s="16" t="s">
        <v>33</v>
      </c>
      <c r="G3" s="14">
        <v>14</v>
      </c>
      <c r="H3" s="14">
        <v>16</v>
      </c>
      <c r="I3" s="14">
        <v>18</v>
      </c>
      <c r="J3" s="13">
        <f>(G3+4*H3+I3)/6</f>
        <v>16</v>
      </c>
      <c r="K3" s="13">
        <f>J3/$G$18</f>
        <v>23.52941176470588</v>
      </c>
      <c r="L3" s="15">
        <f t="shared" ref="L3:L11" si="0">J3*$G$21/$G$17</f>
        <v>26.293880398633256</v>
      </c>
      <c r="M3" s="13">
        <f>(I3-G3)/6</f>
        <v>0.66666666666666663</v>
      </c>
      <c r="N3" s="56" t="s">
        <v>38</v>
      </c>
    </row>
    <row r="4" spans="1:14" s="18" customFormat="1" ht="22.5" x14ac:dyDescent="0.25">
      <c r="A4" s="19"/>
      <c r="B4" s="19"/>
      <c r="C4" s="43"/>
      <c r="D4" s="20"/>
      <c r="E4" s="46" t="s">
        <v>27</v>
      </c>
      <c r="F4" s="16" t="s">
        <v>23</v>
      </c>
      <c r="G4" s="14">
        <v>2</v>
      </c>
      <c r="H4" s="14">
        <v>4</v>
      </c>
      <c r="I4" s="14">
        <v>8</v>
      </c>
      <c r="J4" s="13">
        <f>(G4+4*H4+I4)/6</f>
        <v>4.333333333333333</v>
      </c>
      <c r="K4" s="13">
        <f t="shared" ref="K4:K11" si="1">I4/$G$18</f>
        <v>11.76470588235294</v>
      </c>
      <c r="L4" s="15">
        <f t="shared" si="0"/>
        <v>7.12125927462984</v>
      </c>
      <c r="M4" s="13">
        <f>(I4-G4)/6</f>
        <v>1</v>
      </c>
      <c r="N4" s="52" t="s">
        <v>31</v>
      </c>
    </row>
    <row r="5" spans="1:14" s="18" customFormat="1" ht="33.75" x14ac:dyDescent="0.25">
      <c r="A5" s="19"/>
      <c r="B5" s="19"/>
      <c r="C5" s="43"/>
      <c r="D5" s="20"/>
      <c r="E5" s="46" t="s">
        <v>20</v>
      </c>
      <c r="F5" s="16" t="s">
        <v>40</v>
      </c>
      <c r="G5" s="14">
        <v>4</v>
      </c>
      <c r="H5" s="14">
        <v>8</v>
      </c>
      <c r="I5" s="14">
        <v>16</v>
      </c>
      <c r="J5" s="13">
        <f t="shared" ref="J5" si="2">(G5+4*H5+I5)/6</f>
        <v>8.6666666666666661</v>
      </c>
      <c r="K5" s="13">
        <f t="shared" si="1"/>
        <v>23.52941176470588</v>
      </c>
      <c r="L5" s="15">
        <f t="shared" si="0"/>
        <v>14.24251854925968</v>
      </c>
      <c r="M5" s="13">
        <f t="shared" ref="M5" si="3">(I5-G5)/6</f>
        <v>2</v>
      </c>
      <c r="N5" s="1" t="s">
        <v>45</v>
      </c>
    </row>
    <row r="6" spans="1:14" s="18" customFormat="1" x14ac:dyDescent="0.25">
      <c r="A6" s="19"/>
      <c r="B6" s="19"/>
      <c r="C6" s="43"/>
      <c r="D6" s="20"/>
      <c r="E6" s="46" t="s">
        <v>21</v>
      </c>
      <c r="F6" s="16" t="s">
        <v>37</v>
      </c>
      <c r="G6" s="14">
        <v>1</v>
      </c>
      <c r="H6" s="14">
        <v>3</v>
      </c>
      <c r="I6" s="14">
        <v>4</v>
      </c>
      <c r="J6" s="13">
        <f t="shared" ref="J6" si="4">(G6+4*H6+I6)/6</f>
        <v>2.8333333333333335</v>
      </c>
      <c r="K6" s="13">
        <f t="shared" si="1"/>
        <v>5.8823529411764701</v>
      </c>
      <c r="L6" s="15">
        <f t="shared" si="0"/>
        <v>4.6562079872579734</v>
      </c>
      <c r="M6" s="13">
        <f t="shared" ref="M6" si="5">(I6-G6)/6</f>
        <v>0.5</v>
      </c>
      <c r="N6" s="1" t="s">
        <v>44</v>
      </c>
    </row>
    <row r="7" spans="1:14" s="62" customFormat="1" x14ac:dyDescent="0.25">
      <c r="A7" s="57"/>
      <c r="B7" s="57"/>
      <c r="C7" s="58"/>
      <c r="D7" s="57"/>
      <c r="E7" s="59" t="s">
        <v>41</v>
      </c>
      <c r="F7" s="60" t="s">
        <v>42</v>
      </c>
      <c r="G7" s="14">
        <v>4</v>
      </c>
      <c r="H7" s="14">
        <v>8</v>
      </c>
      <c r="I7" s="14">
        <v>16</v>
      </c>
      <c r="J7" s="13">
        <f>(G7+4*H7+I7)/6</f>
        <v>8.6666666666666661</v>
      </c>
      <c r="K7" s="13">
        <f t="shared" si="1"/>
        <v>23.52941176470588</v>
      </c>
      <c r="L7" s="61">
        <f t="shared" si="0"/>
        <v>14.24251854925968</v>
      </c>
      <c r="M7" s="13">
        <f>(I7-G7)/6</f>
        <v>2</v>
      </c>
      <c r="N7" s="1" t="s">
        <v>43</v>
      </c>
    </row>
    <row r="8" spans="1:14" s="18" customFormat="1" x14ac:dyDescent="0.25">
      <c r="A8" s="19"/>
      <c r="B8" s="19"/>
      <c r="C8" s="43"/>
      <c r="D8" s="20"/>
      <c r="E8" s="46" t="s">
        <v>24</v>
      </c>
      <c r="F8" s="51" t="s">
        <v>34</v>
      </c>
      <c r="G8" s="14">
        <f>SUM(G5:G6)*0.3</f>
        <v>1.5</v>
      </c>
      <c r="H8" s="14">
        <f>SUM(H5:H6)*0.3</f>
        <v>3.3</v>
      </c>
      <c r="I8" s="14">
        <f>SUM(I5:I6)*0.3</f>
        <v>6</v>
      </c>
      <c r="J8" s="13">
        <f t="shared" ref="J8:J9" si="6">(G8+4*H8+I8)/6</f>
        <v>3.4499999999999997</v>
      </c>
      <c r="K8" s="13">
        <f t="shared" si="1"/>
        <v>8.8235294117647047</v>
      </c>
      <c r="L8" s="15">
        <f t="shared" si="0"/>
        <v>5.6696179609552955</v>
      </c>
      <c r="M8" s="13">
        <f t="shared" ref="M8:M9" si="7">(I8-G8)/6</f>
        <v>0.75</v>
      </c>
      <c r="N8" s="1"/>
    </row>
    <row r="9" spans="1:14" s="18" customFormat="1" x14ac:dyDescent="0.25">
      <c r="A9" s="19"/>
      <c r="B9" s="19"/>
      <c r="C9" s="43"/>
      <c r="D9" s="20"/>
      <c r="E9" s="46" t="s">
        <v>14</v>
      </c>
      <c r="F9" s="51" t="s">
        <v>14</v>
      </c>
      <c r="G9" s="14">
        <f>SUM(G5:G6)*0.3</f>
        <v>1.5</v>
      </c>
      <c r="H9" s="14">
        <f>SUM(H5:H6)*0.3</f>
        <v>3.3</v>
      </c>
      <c r="I9" s="14">
        <f>SUM(I5:I6)*0.3</f>
        <v>6</v>
      </c>
      <c r="J9" s="13">
        <f t="shared" si="6"/>
        <v>3.4499999999999997</v>
      </c>
      <c r="K9" s="13">
        <f t="shared" si="1"/>
        <v>8.8235294117647047</v>
      </c>
      <c r="L9" s="15">
        <f t="shared" si="0"/>
        <v>5.6696179609552955</v>
      </c>
      <c r="M9" s="13">
        <f t="shared" si="7"/>
        <v>0.75</v>
      </c>
      <c r="N9" s="1"/>
    </row>
    <row r="10" spans="1:14" s="18" customFormat="1" ht="48" x14ac:dyDescent="0.25">
      <c r="A10" s="19"/>
      <c r="B10" s="19"/>
      <c r="C10" s="43"/>
      <c r="D10" s="20"/>
      <c r="E10" s="46" t="s">
        <v>26</v>
      </c>
      <c r="F10" s="51" t="s">
        <v>35</v>
      </c>
      <c r="G10" s="14">
        <v>2</v>
      </c>
      <c r="H10" s="14">
        <v>3</v>
      </c>
      <c r="I10" s="14">
        <v>5</v>
      </c>
      <c r="J10" s="13">
        <f t="shared" ref="J10:J11" si="8">(G10+4*H10+I10)/6</f>
        <v>3.1666666666666665</v>
      </c>
      <c r="K10" s="13">
        <f t="shared" si="1"/>
        <v>7.3529411764705879</v>
      </c>
      <c r="L10" s="15">
        <f t="shared" si="0"/>
        <v>5.2039971622294985</v>
      </c>
      <c r="M10" s="13">
        <f t="shared" ref="M10:M11" si="9">(I10-G10)/6</f>
        <v>0.5</v>
      </c>
      <c r="N10" s="1"/>
    </row>
    <row r="11" spans="1:14" s="18" customFormat="1" ht="24" x14ac:dyDescent="0.25">
      <c r="A11" s="19"/>
      <c r="B11" s="19"/>
      <c r="C11" s="43"/>
      <c r="D11" s="20"/>
      <c r="E11" s="46" t="s">
        <v>25</v>
      </c>
      <c r="F11" s="16" t="s">
        <v>28</v>
      </c>
      <c r="G11" s="14">
        <v>6</v>
      </c>
      <c r="H11" s="14">
        <v>12</v>
      </c>
      <c r="I11" s="14">
        <v>18</v>
      </c>
      <c r="J11" s="13">
        <f t="shared" si="8"/>
        <v>12</v>
      </c>
      <c r="K11" s="13">
        <f t="shared" si="1"/>
        <v>26.470588235294116</v>
      </c>
      <c r="L11" s="15">
        <f t="shared" si="0"/>
        <v>19.720410298974944</v>
      </c>
      <c r="M11" s="13">
        <f t="shared" si="9"/>
        <v>2</v>
      </c>
      <c r="N11" s="1"/>
    </row>
    <row r="12" spans="1:14" s="18" customFormat="1" x14ac:dyDescent="0.25">
      <c r="A12" s="19"/>
      <c r="B12" s="19"/>
      <c r="C12" s="43"/>
      <c r="D12" s="20"/>
      <c r="E12" s="46"/>
      <c r="F12" s="16" t="s">
        <v>30</v>
      </c>
      <c r="G12" s="14">
        <v>1</v>
      </c>
      <c r="H12" s="14">
        <v>2</v>
      </c>
      <c r="I12" s="14">
        <v>3</v>
      </c>
      <c r="J12" s="13">
        <f t="shared" ref="J12:J13" si="10">(G12+4*H12+I12)/6</f>
        <v>2</v>
      </c>
      <c r="K12" s="13">
        <f t="shared" ref="K12:K13" si="11">I12/$G$18</f>
        <v>4.4117647058823524</v>
      </c>
      <c r="L12" s="15">
        <f t="shared" ref="L12:L13" si="12">J12*$G$21/$G$17</f>
        <v>3.286735049829157</v>
      </c>
      <c r="M12" s="13">
        <f t="shared" ref="M12:M13" si="13">(I12-G12)/6</f>
        <v>0.33333333333333331</v>
      </c>
      <c r="N12" s="1"/>
    </row>
    <row r="13" spans="1:14" s="18" customFormat="1" x14ac:dyDescent="0.25">
      <c r="A13" s="19"/>
      <c r="B13" s="19"/>
      <c r="C13" s="50"/>
      <c r="D13" s="48"/>
      <c r="E13" s="46"/>
      <c r="F13" s="51" t="s">
        <v>29</v>
      </c>
      <c r="G13" s="14">
        <v>1</v>
      </c>
      <c r="H13" s="14">
        <v>2</v>
      </c>
      <c r="I13" s="14">
        <v>3</v>
      </c>
      <c r="J13" s="13">
        <f t="shared" si="10"/>
        <v>2</v>
      </c>
      <c r="K13" s="13">
        <f t="shared" si="11"/>
        <v>4.4117647058823524</v>
      </c>
      <c r="L13" s="15">
        <f t="shared" si="12"/>
        <v>3.286735049829157</v>
      </c>
      <c r="M13" s="13">
        <f t="shared" si="13"/>
        <v>0.33333333333333331</v>
      </c>
      <c r="N13" s="1"/>
    </row>
    <row r="16" spans="1:14" x14ac:dyDescent="0.25">
      <c r="F16" s="26" t="s">
        <v>6</v>
      </c>
      <c r="G16" s="27">
        <f>SUM(G2:G13)</f>
        <v>38</v>
      </c>
      <c r="H16" s="27">
        <f>SUM(H2:H13)</f>
        <v>64.599999999999994</v>
      </c>
      <c r="I16" s="27">
        <f>SUM(I2:I13)</f>
        <v>103</v>
      </c>
      <c r="M16" s="32">
        <f>SQRT(SUMSQ(M2:M13))</f>
        <v>3.9104560688833554</v>
      </c>
    </row>
    <row r="17" spans="1:14" x14ac:dyDescent="0.25">
      <c r="F17" s="26" t="s">
        <v>13</v>
      </c>
      <c r="G17" s="27">
        <f>(G16+4*H16+I16)/6</f>
        <v>66.566666666666663</v>
      </c>
      <c r="H17" s="28"/>
      <c r="I17" s="27"/>
      <c r="M17" s="32">
        <f>2*M16/G18</f>
        <v>11.501341379068691</v>
      </c>
    </row>
    <row r="18" spans="1:14" x14ac:dyDescent="0.25">
      <c r="F18" s="26" t="s">
        <v>5</v>
      </c>
      <c r="G18" s="29">
        <v>0.68</v>
      </c>
      <c r="H18" s="28"/>
      <c r="I18" s="27"/>
      <c r="M18" s="33">
        <f>M17/G21</f>
        <v>0.10513733964010397</v>
      </c>
    </row>
    <row r="19" spans="1:14" x14ac:dyDescent="0.25">
      <c r="A19" s="12"/>
      <c r="B19" s="12"/>
      <c r="C19" s="45"/>
      <c r="D19" s="12"/>
      <c r="E19" s="38"/>
      <c r="F19" s="26" t="s">
        <v>3</v>
      </c>
      <c r="G19" s="27">
        <f>G16/G18</f>
        <v>55.882352941176464</v>
      </c>
      <c r="H19" s="28">
        <f>H16/G18</f>
        <v>94.999999999999986</v>
      </c>
      <c r="I19" s="27">
        <f>I16/G18</f>
        <v>151.47058823529412</v>
      </c>
      <c r="M19" s="32"/>
    </row>
    <row r="20" spans="1:14" x14ac:dyDescent="0.25">
      <c r="A20" s="12"/>
      <c r="B20" s="12"/>
      <c r="C20" s="45"/>
      <c r="D20" s="12"/>
      <c r="E20" s="38"/>
      <c r="F20" s="30" t="s">
        <v>12</v>
      </c>
      <c r="G20" s="27">
        <f>(G19+4*H19+I19)/6</f>
        <v>97.892156862745082</v>
      </c>
      <c r="H20" s="28"/>
      <c r="I20" s="27"/>
      <c r="M20" s="32"/>
    </row>
    <row r="21" spans="1:14" x14ac:dyDescent="0.25">
      <c r="A21" s="12"/>
      <c r="B21" s="12"/>
      <c r="C21" s="45"/>
      <c r="D21" s="12"/>
      <c r="E21" s="38"/>
      <c r="F21" s="31" t="s">
        <v>11</v>
      </c>
      <c r="G21" s="27">
        <f>G20+M16*2/G18</f>
        <v>109.39349824181377</v>
      </c>
      <c r="H21" s="28"/>
      <c r="I21" s="27"/>
      <c r="M21" s="32"/>
      <c r="N21" s="12"/>
    </row>
    <row r="22" spans="1:14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70" spans="1:14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5" spans="1:14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7" spans="1:14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</sheetData>
  <pageMargins left="0.23622047244094491" right="0.23622047244094491" top="0.74803149606299213" bottom="0.74803149606299213" header="0.31496062992125984" footer="0.31496062992125984"/>
  <pageSetup paperSize="9" scale="9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ColWidth="9.140625" defaultRowHeight="12.75" x14ac:dyDescent="0.2"/>
  <cols>
    <col min="1" max="1" width="81.85546875" style="54" customWidth="1"/>
    <col min="2" max="16384" width="9.140625" style="54"/>
  </cols>
  <sheetData>
    <row r="1" spans="1:1" x14ac:dyDescent="0.2">
      <c r="A1" s="53" t="s">
        <v>36</v>
      </c>
    </row>
    <row r="2" spans="1:1" ht="102" x14ac:dyDescent="0.2">
      <c r="A2" s="55" t="s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85DE1AA-8A51-4E1D-817E-88E3F1D77B6A}">
  <ds:schemaRefs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САЙТ-310 Коллекция</vt:lpstr>
      <vt:lpstr>Допущения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2014-04-17T14:14:36Z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