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120" windowWidth="14295" windowHeight="11025" tabRatio="704"/>
  </bookViews>
  <sheets>
    <sheet name="КАТАЛОГ-505" sheetId="19" r:id="rId1"/>
  </sheets>
  <definedNames>
    <definedName name="_Ref379974539" localSheetId="0">'КАТАЛОГ-505'!#REF!</definedName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9" l="1"/>
  <c r="I12" i="19"/>
  <c r="J12" i="19"/>
  <c r="K16" i="19"/>
  <c r="L16" i="19" s="1"/>
  <c r="N16" i="19"/>
  <c r="K17" i="19"/>
  <c r="L17" i="19" s="1"/>
  <c r="N17" i="19"/>
  <c r="K18" i="19"/>
  <c r="L18" i="19" s="1"/>
  <c r="N18" i="19"/>
  <c r="K19" i="19"/>
  <c r="L19" i="19" s="1"/>
  <c r="N19" i="19"/>
  <c r="K14" i="19"/>
  <c r="L14" i="19" s="1"/>
  <c r="N14" i="19"/>
  <c r="K15" i="19"/>
  <c r="L15" i="19" s="1"/>
  <c r="N15" i="19"/>
  <c r="K4" i="19"/>
  <c r="L4" i="19" s="1"/>
  <c r="N4" i="19"/>
  <c r="K5" i="19"/>
  <c r="L5" i="19" s="1"/>
  <c r="N5" i="19"/>
  <c r="K3" i="19"/>
  <c r="J13" i="19" l="1"/>
  <c r="I13" i="19"/>
  <c r="H13" i="19"/>
  <c r="K7" i="19"/>
  <c r="L7" i="19" s="1"/>
  <c r="N7" i="19"/>
  <c r="K8" i="19"/>
  <c r="L8" i="19" s="1"/>
  <c r="N8" i="19"/>
  <c r="K9" i="19"/>
  <c r="L9" i="19" s="1"/>
  <c r="N9" i="19"/>
  <c r="K10" i="19"/>
  <c r="L10" i="19" s="1"/>
  <c r="N10" i="19"/>
  <c r="K11" i="19"/>
  <c r="L11" i="19" s="1"/>
  <c r="N11" i="19"/>
  <c r="N6" i="19" l="1"/>
  <c r="K6" i="19"/>
  <c r="L6" i="19" s="1"/>
  <c r="N3" i="19" l="1"/>
  <c r="L3" i="19"/>
  <c r="N13" i="19" l="1"/>
  <c r="K13" i="19"/>
  <c r="L13" i="19" s="1"/>
  <c r="K12" i="19" l="1"/>
  <c r="L12" i="19" s="1"/>
  <c r="N12" i="19"/>
  <c r="J22" i="19"/>
  <c r="J25" i="19" s="1"/>
  <c r="H22" i="19"/>
  <c r="H25" i="19" s="1"/>
  <c r="I22" i="19"/>
  <c r="I25" i="19" s="1"/>
  <c r="H23" i="19" l="1"/>
  <c r="H26" i="19"/>
  <c r="N22" i="19"/>
  <c r="H27" i="19" l="1"/>
  <c r="N23" i="19"/>
  <c r="M16" i="19" l="1"/>
  <c r="M17" i="19"/>
  <c r="M19" i="19"/>
  <c r="M18" i="19"/>
  <c r="M15" i="19"/>
  <c r="M14" i="19"/>
  <c r="M5" i="19"/>
  <c r="M4" i="19"/>
  <c r="M8" i="19"/>
  <c r="M11" i="19"/>
  <c r="M7" i="19"/>
  <c r="M10" i="19"/>
  <c r="M9" i="19"/>
  <c r="M6" i="19"/>
  <c r="M3" i="19"/>
  <c r="M13" i="19"/>
  <c r="M12" i="19"/>
  <c r="N24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G24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<sst xmlns="http://schemas.openxmlformats.org/spreadsheetml/2006/main" count="85" uniqueCount="63">
  <si>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</si>
  <si>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</si>
  <si>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</si>
  <si>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</si>
  <si>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</si>
  <si>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</si>
  <si>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</si>
  <si>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</si>
  <si>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</si>
  <si>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</si>
  <si>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</si>
  <si>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</si>
  <si>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</si>
  <si>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</si>
  <si>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</si>
  <si>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</si>
  <si>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</si>
  <si>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</si>
  <si>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</si>
  <si>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</si>
  <si>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Аналитика</t>
  </si>
  <si>
    <t>Архитектура</t>
  </si>
  <si>
    <t>Деплой (на обоих окружениях)</t>
  </si>
  <si>
    <t>Аналитическая поддержка (при возникновении вопросов в ходе разработки - решение их с заказчиком и партнерами, ответы на вопросы заказчика по функционалу)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</si>
  <si>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</si>
  <si>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</si>
  <si>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t>Сайт</t>
  </si>
  <si>
    <t>Каталог</t>
  </si>
  <si>
    <t>Отладка</t>
  </si>
  <si>
    <t>Обновление сущностей Каталога</t>
  </si>
  <si>
    <t>Общие задачи разработки</t>
  </si>
  <si>
    <t>Проектирование доработок компонента Каталог</t>
  </si>
  <si>
    <t>КАТАЛОГ-505 скидки на товары: присвоение признака «Скидки» автоматическое</t>
  </si>
  <si>
    <t>Обновление сущности Product
    1. Добавление поля PriceBaseRur
    2. Обновление алгоритма вычисляемого поля IsActionPrice для учёта нового и старого механизма скидок</t>
  </si>
  <si>
    <t>Хранение дат фиксации цены без скидки</t>
  </si>
  <si>
    <t>Таблица, доступ к данным, миграции</t>
  </si>
  <si>
    <t>Проектирование и постановка задач
* На API для внутренних компонентов доработка Каталога не должна повлиять
* В сущность Product добавляется необязательное поле  PriceBaseRur – цена без скидки
* Если BasePriceRur заполнено – считаем, что на товар действует скидка
* BasePriceRur рассчитывается при каждом обновлении товара согласно Алгоритму распознавания скидок
* Существующее поле IsActionPrice теперь отвечает за ОБА механизма скидок: старый и новый
* Для отслеживания срока действия скидок, даты фиксации цены без скидки будут храниться в отдельной таблице
* Отслеживанием срока действия скидок занимается отдельная задача с расписанием</t>
  </si>
  <si>
    <t>Алгоритм применяется:
    * При сохранении из АРМ
    * При импорте каталога</t>
  </si>
  <si>
    <t>Реализация задачи по расписанию</t>
  </si>
  <si>
    <t>* Заведение задачи с расписанием
* Реализация алгоритма</t>
  </si>
  <si>
    <t>Доработка алгоритма фильтрации товаров Каталога по скидкам</t>
  </si>
  <si>
    <t>Фильтр IsActionPrice должен учитывать новый механизм скидок при выборе товаров из БД</t>
  </si>
  <si>
    <t>Добавть категорию Акции</t>
  </si>
  <si>
    <t>Вернуть ранее удалённую категорию и проверить актуальность её кода</t>
  </si>
  <si>
    <r>
      <rPr>
        <sz val="9"/>
        <color theme="1"/>
        <rFont val="Arial"/>
        <family val="2"/>
        <charset val="204"/>
      </rPr>
      <t xml:space="preserve">Добавление </t>
    </r>
    <r>
      <rPr>
        <b/>
        <sz val="9"/>
        <color theme="1"/>
        <rFont val="Arial"/>
        <family val="2"/>
        <charset val="204"/>
      </rPr>
      <t>категории Акции</t>
    </r>
    <r>
      <rPr>
        <sz val="9"/>
        <color theme="1"/>
        <rFont val="Arial"/>
        <family val="2"/>
        <charset val="204"/>
      </rPr>
      <t xml:space="preserve"> на </t>
    </r>
    <r>
      <rPr>
        <b/>
        <sz val="9"/>
        <color theme="1"/>
        <rFont val="Arial"/>
        <family val="2"/>
        <charset val="204"/>
      </rPr>
      <t>сайт Коллекция</t>
    </r>
  </si>
  <si>
    <t>Архитектурная поддержка проекта</t>
  </si>
  <si>
    <t>Реализация алгоритма распознавания скидок</t>
  </si>
  <si>
    <t>Подготовка спецификации</t>
  </si>
  <si>
    <t>На обсуждение и фиксирование требований уже потрачено около 12 часов. Необходимо формить спецификацию к договору.</t>
  </si>
  <si>
    <t>Управление</t>
  </si>
  <si>
    <t>Техническое руководство (ревью кода, консультации по тех. реализации, коммуникации с командой  разработчиков)</t>
  </si>
  <si>
    <t>Управление проектом
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</si>
  <si>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Алгоритм распознавания скидок</t>
  </si>
  <si>
    <t>Процесс отслеживания срока действия скидок</t>
  </si>
  <si>
    <t>Должность</t>
  </si>
  <si>
    <t>Менеджер проектов</t>
  </si>
  <si>
    <t>Руководитель направления</t>
  </si>
  <si>
    <t>Cтарший разработчик</t>
  </si>
  <si>
    <t>Обновление спецификации после выполнения работ (к окончанию релиза)</t>
  </si>
  <si>
    <t>Ведущий разработчик</t>
  </si>
  <si>
    <t>Тестирование</t>
  </si>
  <si>
    <t>Тестирование (на обоих окружениях)</t>
  </si>
  <si>
    <r>
      <rPr>
        <b/>
        <sz val="8"/>
        <rFont val="Arial"/>
        <family val="2"/>
        <charset val="204"/>
      </rPr>
      <t xml:space="preserve">Решение
</t>
    </r>
    <r>
      <rPr>
        <sz val="8"/>
        <rFont val="Arial"/>
        <family val="2"/>
        <charset val="204"/>
      </rPr>
      <t xml:space="preserve">    1. Товарами со скидкой считаются товары, для которых:
         1.1. Зафиксирована Цена без скидки
         1.2. Зафиксированная Цена без скидки меньше актуальной цены
</t>
    </r>
    <r>
      <rPr>
        <b/>
        <sz val="8"/>
        <rFont val="Arial"/>
        <family val="2"/>
        <charset val="204"/>
      </rPr>
      <t xml:space="preserve">
Ограничения
</t>
    </r>
    <r>
      <rPr>
        <sz val="8"/>
        <rFont val="Arial"/>
        <family val="2"/>
        <charset val="204"/>
      </rPr>
      <t xml:space="preserve">    1. Новые товары не могут получить признак скидки
    2. В АРМ нет возможности отфильтровать товары по признаку «со скидкой»
    3. При удалении товара из каталога, признак СКИДКА теряется
    4. Скидки работают одинаково для всех поставщиков</t>
    </r>
    <r>
      <rPr>
        <b/>
        <sz val="8"/>
        <rFont val="Arial"/>
        <family val="2"/>
        <charset val="204"/>
      </rPr>
      <t xml:space="preserve">
Алгоритм распознавания скидок</t>
    </r>
    <r>
      <rPr>
        <sz val="8"/>
        <rFont val="Arial"/>
        <family val="2"/>
        <charset val="204"/>
      </rPr>
      <t xml:space="preserve">
    1. Алгоритм распознавания ссылок выполняется при каждом изменении цены товара (через АРМ или загрузку каталога)
    2. Сущности:
        2.1. OLD_PRICE – старая цена за товар
             Если товар новый, в расчётам считаем равной NEW_PRICE (см. ниже)
        2.2. NEW_PRICE – новая цена за товар
        2.3. BASE_PRICE – зафиксированная цена без скидки
              Если признак скидки не установлен, в расчётах считаем равной OLD_PRICE
        2.4. BASE_PRICE_TIME – время (момент) фиксации цены без скидки
                  Используется в процессе отслеживания срока действия скидок.
                  Хранится в отдельной таблице
        2.5. DROP_THRESHOLD – минимальное значение цены, для фиксации скидки (в процентах от OLD_PRICE)
                  Хранится в конфигурации
        2.6. RISE_THRESHOLD – максимальное значение цены, для снятия признака скидки (в процентах от BASE_PRICE)
                  Хранится в конфигурации
    3. Промежуточные переменные:
        3.1. HAS_DROPPED – признак падения цены на значение, достаточное для фиксации скидки
                  NEW_PRICE &lt;= OLD_PRICE * DROP_THRESHOLD
        3.2. HAS_RISEN – признак повышения цены на значение, достаточное для снития признака скидки
                  NEW_PRICE &gt;= BASE_PRISE * RISE_THRESHOLD
    4. Алгоритм
        4.1. Рассчитать HAS_DROPPED
        4.2. Если HAS_DROPPED истина
            4.2.1 Зафиксировать BASE_PRICE равный OLD_PRICE
            4.2.2 Зафиксировать BASE_PRICE_TIME равный текущей дате
            4.2.3 Закончить выполнение (итог: на товар действует скидка)
        4.3. Рассчитать HAS_RISEN
        4.4. Если HAS_RISEN истина
            4.4.1 Очистить значение BASE_PRICE
            4.4.2 Очистить значение BASE_PRICE_TIME
            4.4.3 Закончить выполнение (итог: скидка на товар перестаёт действовать)
</t>
    </r>
    <r>
      <rPr>
        <b/>
        <sz val="8"/>
        <rFont val="Arial"/>
        <family val="2"/>
        <charset val="204"/>
      </rPr>
      <t>Процесс отслеживания срока действия скидок</t>
    </r>
    <r>
      <rPr>
        <sz val="8"/>
        <rFont val="Arial"/>
        <family val="2"/>
        <charset val="204"/>
      </rPr>
      <t xml:space="preserve">
    1. Процесс отслеживания срока действия скидок – это задача, выполняемая по расписанию
    2. Сущности:
        2.1. BASE_PRICE – зафиксированная цена без скидки
                  Хранится в товаре
        2.2. BASE_PRICE_TIME – время (момент) фиксации цены без скидки
                  Хранится в отдельной таблице
        2.3. DISCOUNT_PERIOD – срок действия скидок
                  Хранится в конфигурации
    3. Алгоритм:
        3.1. Для всех товаров, у которых BASE_PRICE_TIME + DISCOUNT_PERIOD меньше текущей даты
            3.1.1 Сбросить BASE_PRICE
            3.1.2 Сбросить BASE_PRICE_TIME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</si>
</sst>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horizontal="center" vertical="top" wrapText="1"/>
    </xf>
    <xf numFmtId="1" fontId="6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9" fillId="2" borderId="0" xfId="0" applyFont="1" applyFill="1" applyAlignment="1">
      <alignment vertical="top" wrapText="1"/>
    </xf>
    <xf numFmtId="1" fontId="6" fillId="2" borderId="2" xfId="0" applyNumberFormat="1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wrapText="1"/>
    </xf>
    <xf numFmtId="1" fontId="6" fillId="2" borderId="2" xfId="0" applyNumberFormat="1" applyFont="1" applyFill="1" applyBorder="1" applyAlignment="1">
      <alignment horizontal="center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5"/>
  <sheetViews>
    <sheetView tabSelected="1" topLeftCell="F1" workbookViewId="0">
      <pane ySplit="1" topLeftCell="A2" activePane="bottomLeft" state="frozen"/>
      <selection activeCell="C1" sqref="C1"/>
      <selection pane="bottomLeft" activeCell="Q6" sqref="Q6"/>
    </sheetView>
  </sheetViews>
  <sheetFormatPr defaultColWidth="8.85546875" defaultRowHeight="12" x14ac:dyDescent="0.25"/>
  <cols>
    <col min="1" max="1" width="12.28515625" style="16" hidden="1" customWidth="1"/>
    <col min="2" max="2" width="7.140625" style="16" hidden="1" customWidth="1"/>
    <col min="3" max="3" width="8.85546875" style="38" customWidth="1"/>
    <col min="4" max="5" width="32" style="17" customWidth="1"/>
    <col min="6" max="6" width="14.85546875" style="6" bestFit="1" customWidth="1"/>
    <col min="7" max="7" width="45.28515625" style="18" customWidth="1"/>
    <col min="8" max="8" width="7.85546875" style="19" customWidth="1"/>
    <col min="9" max="9" width="10" style="19" customWidth="1"/>
    <col min="10" max="10" width="9.42578125" style="19" customWidth="1"/>
    <col min="11" max="11" width="9" style="19" customWidth="1"/>
    <col min="12" max="12" width="9.28515625" style="19" bestFit="1" customWidth="1"/>
    <col min="13" max="13" width="11.42578125" style="20" bestFit="1" customWidth="1"/>
    <col min="14" max="14" width="8" style="19" customWidth="1"/>
    <col min="15" max="15" width="102.28515625" style="35" customWidth="1"/>
    <col min="16" max="16384" width="8.85546875" style="11"/>
  </cols>
  <sheetData>
    <row r="1" spans="1:15" s="6" customFormat="1" ht="36" x14ac:dyDescent="0.25">
      <c r="A1" s="1" t="s">
        <v>16</v>
      </c>
      <c r="B1" s="1" t="s">
        <v>17</v>
      </c>
      <c r="C1" s="36" t="s">
        <v>15</v>
      </c>
      <c r="D1" s="2" t="s">
        <v>14</v>
      </c>
      <c r="E1" s="2" t="s">
        <v>54</v>
      </c>
      <c r="F1" s="2" t="s">
        <v>19</v>
      </c>
      <c r="G1" s="3" t="s">
        <v>18</v>
      </c>
      <c r="H1" s="4" t="s">
        <v>1</v>
      </c>
      <c r="I1" s="4" t="s">
        <v>2</v>
      </c>
      <c r="J1" s="4" t="s">
        <v>0</v>
      </c>
      <c r="K1" s="4" t="s">
        <v>7</v>
      </c>
      <c r="L1" s="4" t="s">
        <v>8</v>
      </c>
      <c r="M1" s="5" t="s">
        <v>9</v>
      </c>
      <c r="N1" s="4" t="s">
        <v>10</v>
      </c>
      <c r="O1" s="33" t="s">
        <v>4</v>
      </c>
    </row>
    <row r="2" spans="1:15" s="14" customFormat="1" ht="44.25" customHeight="1" x14ac:dyDescent="0.25">
      <c r="A2" s="29"/>
      <c r="B2" s="30"/>
      <c r="C2" s="8">
        <f>SUM(M3:M19)</f>
        <v>112.13011583334801</v>
      </c>
      <c r="D2" s="9" t="s">
        <v>32</v>
      </c>
      <c r="E2" s="9"/>
      <c r="F2" s="31"/>
      <c r="G2" s="13"/>
      <c r="H2" s="10"/>
      <c r="I2" s="10"/>
      <c r="J2" s="10"/>
      <c r="K2" s="10"/>
      <c r="L2" s="10"/>
      <c r="M2" s="7"/>
      <c r="N2" s="10"/>
      <c r="O2" s="34" t="s">
        <v>62</v>
      </c>
    </row>
    <row r="3" spans="1:15" s="14" customFormat="1" x14ac:dyDescent="0.25">
      <c r="A3" s="15"/>
      <c r="B3" s="15"/>
      <c r="C3" s="40"/>
      <c r="D3" s="47"/>
      <c r="E3" s="62" t="s">
        <v>55</v>
      </c>
      <c r="F3" s="42" t="s">
        <v>20</v>
      </c>
      <c r="G3" s="43" t="s">
        <v>47</v>
      </c>
      <c r="H3" s="12">
        <v>6</v>
      </c>
      <c r="I3" s="12">
        <v>8</v>
      </c>
      <c r="J3" s="12">
        <v>10</v>
      </c>
      <c r="K3" s="12">
        <f t="shared" ref="K3:K6" si="0">(H3+4*I3+J3)/6</f>
        <v>8</v>
      </c>
      <c r="L3" s="12">
        <f>K3/$H$24</f>
        <v>11.428571428571429</v>
      </c>
      <c r="M3" s="44">
        <f t="shared" ref="M3:M13" si="1">K3*$H$27/$H$23</f>
        <v>12.578278943680079</v>
      </c>
      <c r="N3" s="12">
        <f t="shared" ref="N3:N6" si="2">(J3-H3)/6</f>
        <v>0.66666666666666663</v>
      </c>
      <c r="O3" s="61" t="s">
        <v>48</v>
      </c>
    </row>
    <row r="4" spans="1:15" s="14" customFormat="1" ht="24" x14ac:dyDescent="0.25">
      <c r="A4" s="15"/>
      <c r="B4" s="15"/>
      <c r="C4" s="37"/>
      <c r="D4" s="60"/>
      <c r="E4" s="63" t="s">
        <v>55</v>
      </c>
      <c r="F4" s="42" t="s">
        <v>20</v>
      </c>
      <c r="G4" s="43" t="s">
        <v>58</v>
      </c>
      <c r="H4" s="12">
        <v>1</v>
      </c>
      <c r="I4" s="12">
        <v>1</v>
      </c>
      <c r="J4" s="12">
        <v>2</v>
      </c>
      <c r="K4" s="12">
        <f t="shared" ref="K4:K5" si="3">(H4+4*I4+J4)/6</f>
        <v>1.1666666666666667</v>
      </c>
      <c r="L4" s="12">
        <f t="shared" ref="L4:L5" si="4">K4/$H$24</f>
        <v>1.666666666666667</v>
      </c>
      <c r="M4" s="44">
        <f t="shared" si="1"/>
        <v>1.8343323459533449</v>
      </c>
      <c r="N4" s="12">
        <f t="shared" ref="N4:N5" si="5">(J4-H4)/6</f>
        <v>0.16666666666666666</v>
      </c>
      <c r="O4" s="45"/>
    </row>
    <row r="5" spans="1:15" s="14" customFormat="1" ht="101.25" x14ac:dyDescent="0.25">
      <c r="A5" s="15"/>
      <c r="B5" s="15"/>
      <c r="C5" s="37"/>
      <c r="D5" s="48"/>
      <c r="E5" s="63" t="s">
        <v>56</v>
      </c>
      <c r="F5" s="42" t="s">
        <v>21</v>
      </c>
      <c r="G5" s="43" t="s">
        <v>31</v>
      </c>
      <c r="H5" s="12">
        <v>3</v>
      </c>
      <c r="I5" s="12">
        <v>6</v>
      </c>
      <c r="J5" s="12">
        <v>12</v>
      </c>
      <c r="K5" s="12">
        <f t="shared" si="3"/>
        <v>6.5</v>
      </c>
      <c r="L5" s="12">
        <f t="shared" si="4"/>
        <v>9.2857142857142865</v>
      </c>
      <c r="M5" s="44">
        <f t="shared" si="1"/>
        <v>10.219851641740064</v>
      </c>
      <c r="N5" s="12">
        <f t="shared" si="5"/>
        <v>1.5</v>
      </c>
      <c r="O5" s="45" t="s">
        <v>36</v>
      </c>
    </row>
    <row r="6" spans="1:15" s="56" customFormat="1" ht="33.75" x14ac:dyDescent="0.25">
      <c r="A6" s="50"/>
      <c r="B6" s="50"/>
      <c r="C6" s="69"/>
      <c r="D6" s="66" t="s">
        <v>30</v>
      </c>
      <c r="E6" s="64" t="s">
        <v>57</v>
      </c>
      <c r="F6" s="51" t="s">
        <v>27</v>
      </c>
      <c r="G6" s="52" t="s">
        <v>29</v>
      </c>
      <c r="H6" s="53">
        <v>2</v>
      </c>
      <c r="I6" s="53">
        <v>4</v>
      </c>
      <c r="J6" s="53">
        <v>8</v>
      </c>
      <c r="K6" s="53">
        <f t="shared" si="0"/>
        <v>4.333333333333333</v>
      </c>
      <c r="L6" s="53">
        <f t="shared" ref="L6:L13" si="6">K6/$H$24</f>
        <v>6.1904761904761907</v>
      </c>
      <c r="M6" s="54">
        <f t="shared" si="1"/>
        <v>6.8132344278267087</v>
      </c>
      <c r="N6" s="53">
        <f t="shared" si="2"/>
        <v>1</v>
      </c>
      <c r="O6" s="55" t="s">
        <v>33</v>
      </c>
    </row>
    <row r="7" spans="1:15" s="56" customFormat="1" x14ac:dyDescent="0.25">
      <c r="A7" s="50"/>
      <c r="B7" s="50"/>
      <c r="C7" s="69"/>
      <c r="D7" s="66"/>
      <c r="E7" s="64" t="s">
        <v>57</v>
      </c>
      <c r="F7" s="51" t="s">
        <v>27</v>
      </c>
      <c r="G7" s="52" t="s">
        <v>34</v>
      </c>
      <c r="H7" s="53">
        <v>2</v>
      </c>
      <c r="I7" s="53">
        <v>4</v>
      </c>
      <c r="J7" s="53">
        <v>8</v>
      </c>
      <c r="K7" s="53">
        <f t="shared" ref="K7:K11" si="7">(H7+4*I7+J7)/6</f>
        <v>4.333333333333333</v>
      </c>
      <c r="L7" s="53">
        <f t="shared" si="6"/>
        <v>6.1904761904761907</v>
      </c>
      <c r="M7" s="54">
        <f t="shared" si="1"/>
        <v>6.8132344278267087</v>
      </c>
      <c r="N7" s="53">
        <f t="shared" ref="N7:N11" si="8">(J7-H7)/6</f>
        <v>1</v>
      </c>
      <c r="O7" s="55" t="s">
        <v>35</v>
      </c>
    </row>
    <row r="8" spans="1:15" s="14" customFormat="1" ht="33.75" x14ac:dyDescent="0.25">
      <c r="A8" s="15"/>
      <c r="B8" s="15"/>
      <c r="C8" s="58"/>
      <c r="D8" s="48" t="s">
        <v>52</v>
      </c>
      <c r="E8" s="63" t="s">
        <v>57</v>
      </c>
      <c r="F8" s="42" t="s">
        <v>27</v>
      </c>
      <c r="G8" s="43" t="s">
        <v>46</v>
      </c>
      <c r="H8" s="12">
        <v>2</v>
      </c>
      <c r="I8" s="12">
        <v>4</v>
      </c>
      <c r="J8" s="12">
        <v>8</v>
      </c>
      <c r="K8" s="12">
        <f t="shared" si="7"/>
        <v>4.333333333333333</v>
      </c>
      <c r="L8" s="12">
        <f t="shared" si="6"/>
        <v>6.1904761904761907</v>
      </c>
      <c r="M8" s="44">
        <f t="shared" si="1"/>
        <v>6.8132344278267087</v>
      </c>
      <c r="N8" s="12">
        <f t="shared" si="8"/>
        <v>1</v>
      </c>
      <c r="O8" s="45" t="s">
        <v>37</v>
      </c>
    </row>
    <row r="9" spans="1:15" s="56" customFormat="1" ht="24" x14ac:dyDescent="0.25">
      <c r="A9" s="50"/>
      <c r="B9" s="50"/>
      <c r="C9" s="57"/>
      <c r="D9" s="59" t="s">
        <v>53</v>
      </c>
      <c r="E9" s="64" t="s">
        <v>57</v>
      </c>
      <c r="F9" s="51" t="s">
        <v>27</v>
      </c>
      <c r="G9" s="52" t="s">
        <v>38</v>
      </c>
      <c r="H9" s="53">
        <v>4</v>
      </c>
      <c r="I9" s="53">
        <v>6</v>
      </c>
      <c r="J9" s="53">
        <v>12</v>
      </c>
      <c r="K9" s="53">
        <f t="shared" si="7"/>
        <v>6.666666666666667</v>
      </c>
      <c r="L9" s="53">
        <f t="shared" si="6"/>
        <v>9.5238095238095255</v>
      </c>
      <c r="M9" s="54">
        <f t="shared" si="1"/>
        <v>10.4818991197334</v>
      </c>
      <c r="N9" s="53">
        <f t="shared" si="8"/>
        <v>1.3333333333333333</v>
      </c>
      <c r="O9" s="55" t="s">
        <v>39</v>
      </c>
    </row>
    <row r="10" spans="1:15" s="14" customFormat="1" ht="24" x14ac:dyDescent="0.25">
      <c r="A10" s="15"/>
      <c r="B10" s="15"/>
      <c r="C10" s="68"/>
      <c r="D10" s="67" t="s">
        <v>44</v>
      </c>
      <c r="E10" s="63" t="s">
        <v>57</v>
      </c>
      <c r="F10" s="42" t="s">
        <v>27</v>
      </c>
      <c r="G10" s="43" t="s">
        <v>40</v>
      </c>
      <c r="H10" s="12">
        <v>1</v>
      </c>
      <c r="I10" s="12">
        <v>2</v>
      </c>
      <c r="J10" s="12">
        <v>3</v>
      </c>
      <c r="K10" s="12">
        <f t="shared" si="7"/>
        <v>2</v>
      </c>
      <c r="L10" s="12">
        <f t="shared" si="6"/>
        <v>2.8571428571428572</v>
      </c>
      <c r="M10" s="44">
        <f t="shared" si="1"/>
        <v>3.1445697359200198</v>
      </c>
      <c r="N10" s="12">
        <f t="shared" si="8"/>
        <v>0.33333333333333331</v>
      </c>
      <c r="O10" s="45" t="s">
        <v>41</v>
      </c>
    </row>
    <row r="11" spans="1:15" s="14" customFormat="1" x14ac:dyDescent="0.25">
      <c r="A11" s="15"/>
      <c r="B11" s="15"/>
      <c r="C11" s="68"/>
      <c r="D11" s="67"/>
      <c r="E11" s="63" t="s">
        <v>57</v>
      </c>
      <c r="F11" s="42" t="s">
        <v>26</v>
      </c>
      <c r="G11" s="43" t="s">
        <v>42</v>
      </c>
      <c r="H11" s="12">
        <v>1</v>
      </c>
      <c r="I11" s="12">
        <v>1</v>
      </c>
      <c r="J11" s="12">
        <v>3</v>
      </c>
      <c r="K11" s="12">
        <f t="shared" si="7"/>
        <v>1.3333333333333333</v>
      </c>
      <c r="L11" s="12">
        <f t="shared" si="6"/>
        <v>1.9047619047619049</v>
      </c>
      <c r="M11" s="44">
        <f t="shared" si="1"/>
        <v>2.09637982394668</v>
      </c>
      <c r="N11" s="12">
        <f t="shared" si="8"/>
        <v>0.33333333333333331</v>
      </c>
      <c r="O11" s="45" t="s">
        <v>43</v>
      </c>
    </row>
    <row r="12" spans="1:15" s="14" customFormat="1" x14ac:dyDescent="0.25">
      <c r="A12" s="15"/>
      <c r="B12" s="15"/>
      <c r="C12" s="37"/>
      <c r="D12" s="48"/>
      <c r="E12" s="63" t="s">
        <v>59</v>
      </c>
      <c r="F12" s="42" t="s">
        <v>60</v>
      </c>
      <c r="G12" s="46" t="s">
        <v>61</v>
      </c>
      <c r="H12" s="12">
        <f>SUM(H6:H11)*0.25</f>
        <v>3</v>
      </c>
      <c r="I12" s="12">
        <f>SUM(I6:I11)*0.25</f>
        <v>5.25</v>
      </c>
      <c r="J12" s="12">
        <f>SUM(J6:J11)*0.25</f>
        <v>10.5</v>
      </c>
      <c r="K12" s="12">
        <f t="shared" ref="K12:K13" si="9">(H12+4*I12+J12)/6</f>
        <v>5.75</v>
      </c>
      <c r="L12" s="12">
        <f t="shared" si="6"/>
        <v>8.2142857142857153</v>
      </c>
      <c r="M12" s="44">
        <f t="shared" si="1"/>
        <v>9.0406379907700565</v>
      </c>
      <c r="N12" s="12">
        <f t="shared" ref="N12:N13" si="10">(J12-H12)/6</f>
        <v>1.25</v>
      </c>
      <c r="O12" s="45"/>
    </row>
    <row r="13" spans="1:15" s="14" customFormat="1" x14ac:dyDescent="0.25">
      <c r="A13" s="15"/>
      <c r="B13" s="15"/>
      <c r="C13" s="37"/>
      <c r="D13" s="48"/>
      <c r="E13" s="63" t="s">
        <v>57</v>
      </c>
      <c r="F13" s="42" t="s">
        <v>28</v>
      </c>
      <c r="G13" s="46" t="s">
        <v>28</v>
      </c>
      <c r="H13" s="12">
        <f>SUM(H6:H11)*0.3</f>
        <v>3.5999999999999996</v>
      </c>
      <c r="I13" s="12">
        <f>SUM(I6:I11)*0.3</f>
        <v>6.3</v>
      </c>
      <c r="J13" s="12">
        <f>SUM(J6:J11)*0.3</f>
        <v>12.6</v>
      </c>
      <c r="K13" s="12">
        <f t="shared" si="9"/>
        <v>6.8999999999999995</v>
      </c>
      <c r="L13" s="12">
        <f t="shared" si="6"/>
        <v>9.8571428571428577</v>
      </c>
      <c r="M13" s="44">
        <f t="shared" si="1"/>
        <v>10.848765588924067</v>
      </c>
      <c r="N13" s="12">
        <f t="shared" si="10"/>
        <v>1.5</v>
      </c>
      <c r="O13" s="45"/>
    </row>
    <row r="14" spans="1:15" s="14" customFormat="1" x14ac:dyDescent="0.25">
      <c r="A14" s="15"/>
      <c r="B14" s="15"/>
      <c r="C14" s="37"/>
      <c r="D14" s="48"/>
      <c r="E14" s="63" t="s">
        <v>57</v>
      </c>
      <c r="F14" s="42" t="s">
        <v>21</v>
      </c>
      <c r="G14" s="43" t="s">
        <v>45</v>
      </c>
      <c r="H14" s="12">
        <v>1</v>
      </c>
      <c r="I14" s="12">
        <v>2</v>
      </c>
      <c r="J14" s="12">
        <v>3</v>
      </c>
      <c r="K14" s="12">
        <f t="shared" ref="K14:K15" si="11">(H14+4*I14+J14)/6</f>
        <v>2</v>
      </c>
      <c r="L14" s="12">
        <f t="shared" ref="L14:L15" si="12">K14/$H$24</f>
        <v>2.8571428571428572</v>
      </c>
      <c r="M14" s="44">
        <f t="shared" ref="M14:M15" si="13">K14*$H$27/$H$23</f>
        <v>3.1445697359200198</v>
      </c>
      <c r="N14" s="12">
        <f t="shared" ref="N14:N15" si="14">(J14-H14)/6</f>
        <v>0.33333333333333331</v>
      </c>
      <c r="O14" s="45"/>
    </row>
    <row r="15" spans="1:15" s="14" customFormat="1" ht="48" x14ac:dyDescent="0.25">
      <c r="A15" s="15"/>
      <c r="B15" s="15"/>
      <c r="C15" s="37"/>
      <c r="D15" s="48"/>
      <c r="E15" s="63" t="s">
        <v>55</v>
      </c>
      <c r="F15" s="42" t="s">
        <v>20</v>
      </c>
      <c r="G15" s="46" t="s">
        <v>23</v>
      </c>
      <c r="H15" s="12">
        <v>1</v>
      </c>
      <c r="I15" s="12">
        <v>2</v>
      </c>
      <c r="J15" s="12">
        <v>3</v>
      </c>
      <c r="K15" s="12">
        <f t="shared" si="11"/>
        <v>2</v>
      </c>
      <c r="L15" s="12">
        <f t="shared" si="12"/>
        <v>2.8571428571428572</v>
      </c>
      <c r="M15" s="44">
        <f t="shared" si="13"/>
        <v>3.1445697359200198</v>
      </c>
      <c r="N15" s="12">
        <f t="shared" si="14"/>
        <v>0.33333333333333331</v>
      </c>
      <c r="O15" s="45"/>
    </row>
    <row r="16" spans="1:15" s="14" customFormat="1" ht="36" x14ac:dyDescent="0.25">
      <c r="A16" s="15"/>
      <c r="B16" s="15"/>
      <c r="C16" s="37"/>
      <c r="D16" s="60"/>
      <c r="E16" s="63" t="s">
        <v>56</v>
      </c>
      <c r="F16" s="42" t="s">
        <v>49</v>
      </c>
      <c r="G16" s="43" t="s">
        <v>50</v>
      </c>
      <c r="H16" s="12">
        <v>2</v>
      </c>
      <c r="I16" s="12">
        <v>4</v>
      </c>
      <c r="J16" s="12">
        <v>6</v>
      </c>
      <c r="K16" s="12">
        <f t="shared" ref="K16:K19" si="15">(H16+4*I16+J16)/6</f>
        <v>4</v>
      </c>
      <c r="L16" s="12">
        <f t="shared" ref="L16:L19" si="16">K16/$H$24</f>
        <v>5.7142857142857144</v>
      </c>
      <c r="M16" s="44">
        <f t="shared" ref="M16:M19" si="17">K16*$H$27/$H$23</f>
        <v>6.2891394718400395</v>
      </c>
      <c r="N16" s="12">
        <f t="shared" ref="N16:N19" si="18">(J16-H16)/6</f>
        <v>0.66666666666666663</v>
      </c>
      <c r="O16" s="45"/>
    </row>
    <row r="17" spans="1:15" s="14" customFormat="1" ht="108" x14ac:dyDescent="0.25">
      <c r="A17" s="15"/>
      <c r="B17" s="15"/>
      <c r="C17" s="37"/>
      <c r="D17" s="48"/>
      <c r="E17" s="63" t="s">
        <v>55</v>
      </c>
      <c r="F17" s="42" t="s">
        <v>49</v>
      </c>
      <c r="G17" s="43" t="s">
        <v>51</v>
      </c>
      <c r="H17" s="12">
        <v>6</v>
      </c>
      <c r="I17" s="12">
        <v>8</v>
      </c>
      <c r="J17" s="12">
        <v>10</v>
      </c>
      <c r="K17" s="12">
        <f t="shared" si="15"/>
        <v>8</v>
      </c>
      <c r="L17" s="12">
        <f t="shared" si="16"/>
        <v>11.428571428571429</v>
      </c>
      <c r="M17" s="44">
        <f t="shared" si="17"/>
        <v>12.578278943680079</v>
      </c>
      <c r="N17" s="12">
        <f t="shared" si="18"/>
        <v>0.66666666666666663</v>
      </c>
      <c r="O17" s="45"/>
    </row>
    <row r="18" spans="1:15" s="14" customFormat="1" x14ac:dyDescent="0.25">
      <c r="A18" s="15"/>
      <c r="B18" s="15"/>
      <c r="C18" s="37"/>
      <c r="D18" s="48"/>
      <c r="E18" s="63" t="s">
        <v>55</v>
      </c>
      <c r="F18" s="42"/>
      <c r="G18" s="43" t="s">
        <v>24</v>
      </c>
      <c r="H18" s="12">
        <v>1</v>
      </c>
      <c r="I18" s="12">
        <v>2</v>
      </c>
      <c r="J18" s="12">
        <v>3</v>
      </c>
      <c r="K18" s="12">
        <f t="shared" si="15"/>
        <v>2</v>
      </c>
      <c r="L18" s="12">
        <f t="shared" si="16"/>
        <v>2.8571428571428572</v>
      </c>
      <c r="M18" s="44">
        <f t="shared" si="17"/>
        <v>3.1445697359200198</v>
      </c>
      <c r="N18" s="12">
        <f t="shared" si="18"/>
        <v>0.33333333333333331</v>
      </c>
      <c r="O18" s="45" t="s">
        <v>25</v>
      </c>
    </row>
    <row r="19" spans="1:15" s="14" customFormat="1" x14ac:dyDescent="0.25">
      <c r="A19" s="15"/>
      <c r="B19" s="15"/>
      <c r="C19" s="41"/>
      <c r="D19" s="49"/>
      <c r="E19" s="65" t="s">
        <v>57</v>
      </c>
      <c r="F19" s="42"/>
      <c r="G19" s="46" t="s">
        <v>22</v>
      </c>
      <c r="H19" s="12">
        <v>1</v>
      </c>
      <c r="I19" s="12">
        <v>2</v>
      </c>
      <c r="J19" s="12">
        <v>3</v>
      </c>
      <c r="K19" s="12">
        <f t="shared" si="15"/>
        <v>2</v>
      </c>
      <c r="L19" s="12">
        <f t="shared" si="16"/>
        <v>2.8571428571428572</v>
      </c>
      <c r="M19" s="44">
        <f t="shared" si="17"/>
        <v>3.1445697359200198</v>
      </c>
      <c r="N19" s="12">
        <f t="shared" si="18"/>
        <v>0.33333333333333331</v>
      </c>
      <c r="O19" s="45"/>
    </row>
    <row r="22" spans="1:15" x14ac:dyDescent="0.25">
      <c r="G22" s="21" t="s">
        <v>6</v>
      </c>
      <c r="H22" s="22">
        <f>SUM(H2:H19)</f>
        <v>40.6</v>
      </c>
      <c r="I22" s="22">
        <f>SUM(I2:I19)</f>
        <v>67.55</v>
      </c>
      <c r="J22" s="22">
        <f>SUM(J2:J19)</f>
        <v>117.1</v>
      </c>
      <c r="N22" s="27">
        <f>SQRT(SUMSQ(N2:N19))</f>
        <v>3.5872072083384805</v>
      </c>
    </row>
    <row r="23" spans="1:15" x14ac:dyDescent="0.25">
      <c r="G23" s="21" t="s">
        <v>13</v>
      </c>
      <c r="H23" s="22">
        <f>(H22+4*I22+J22)/6</f>
        <v>71.316666666666663</v>
      </c>
      <c r="I23" s="23"/>
      <c r="J23" s="22"/>
      <c r="N23" s="27">
        <f>2*N22/H24</f>
        <v>10.24916345239566</v>
      </c>
    </row>
    <row r="24" spans="1:15" x14ac:dyDescent="0.25">
      <c r="G24" s="21" t="s">
        <v>5</v>
      </c>
      <c r="H24" s="24">
        <v>0.7</v>
      </c>
      <c r="I24" s="23"/>
      <c r="J24" s="22"/>
      <c r="N24" s="28">
        <f>N23/H27</f>
        <v>9.1404199275316456E-2</v>
      </c>
    </row>
    <row r="25" spans="1:15" x14ac:dyDescent="0.25">
      <c r="A25" s="11"/>
      <c r="B25" s="11"/>
      <c r="C25" s="39"/>
      <c r="D25" s="11"/>
      <c r="E25" s="11"/>
      <c r="F25" s="32"/>
      <c r="G25" s="21" t="s">
        <v>3</v>
      </c>
      <c r="H25" s="22">
        <f>H22/H24</f>
        <v>58.000000000000007</v>
      </c>
      <c r="I25" s="23">
        <f>I22/H24</f>
        <v>96.5</v>
      </c>
      <c r="J25" s="22">
        <f>J22/H24</f>
        <v>167.28571428571428</v>
      </c>
      <c r="N25" s="27"/>
    </row>
    <row r="26" spans="1:15" x14ac:dyDescent="0.25">
      <c r="A26" s="11"/>
      <c r="B26" s="11"/>
      <c r="C26" s="39"/>
      <c r="D26" s="11"/>
      <c r="E26" s="11"/>
      <c r="F26" s="32"/>
      <c r="G26" s="25" t="s">
        <v>12</v>
      </c>
      <c r="H26" s="22">
        <f>(H25+4*I25+J25)/6</f>
        <v>101.88095238095237</v>
      </c>
      <c r="I26" s="23"/>
      <c r="J26" s="22"/>
      <c r="N26" s="27"/>
    </row>
    <row r="27" spans="1:15" x14ac:dyDescent="0.25">
      <c r="A27" s="11"/>
      <c r="B27" s="11"/>
      <c r="C27" s="39"/>
      <c r="D27" s="11"/>
      <c r="E27" s="11"/>
      <c r="F27" s="32"/>
      <c r="G27" s="26" t="s">
        <v>11</v>
      </c>
      <c r="H27" s="22">
        <f>H26+N22*2/H24</f>
        <v>112.13011583334803</v>
      </c>
      <c r="I27" s="23"/>
      <c r="J27" s="22"/>
      <c r="N27" s="27"/>
      <c r="O27" s="11"/>
    </row>
    <row r="28" spans="1:1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6" spans="1:15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91" spans="1:15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3" spans="1:15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1:15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5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</sheetData>
  <mergeCells count="4">
    <mergeCell ref="D6:D7"/>
    <mergeCell ref="D10:D11"/>
    <mergeCell ref="C10:C11"/>
    <mergeCell ref="C6:C7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КАТАЛОГ-505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2014-05-13T17:26:29Z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