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20" windowWidth="14295" windowHeight="11025" tabRatio="704"/>
  </bookViews>
  <sheets>
    <sheet name="ОБЩИЕ-650" sheetId="19" r:id="rId1"/>
  </sheets>
  <definedNames>
    <definedName name="_Ref379974539" localSheetId="0">'ОБЩИЕ-650'!#REF!</definedName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9" l="1"/>
  <c r="L8" i="19" s="1"/>
  <c r="N8" i="19"/>
  <c r="K9" i="19"/>
  <c r="L9" i="19"/>
  <c r="N9" i="19"/>
  <c r="K10" i="19"/>
  <c r="L10" i="19"/>
  <c r="N10" i="19"/>
  <c r="K11" i="19"/>
  <c r="L11" i="19"/>
  <c r="N11" i="19"/>
  <c r="K12" i="19"/>
  <c r="L12" i="19" s="1"/>
  <c r="N12" i="19"/>
  <c r="K13" i="19"/>
  <c r="L13" i="19" s="1"/>
  <c r="N13" i="19"/>
  <c r="K14" i="19"/>
  <c r="L14" i="19" s="1"/>
  <c r="N14" i="19"/>
  <c r="K15" i="19"/>
  <c r="L15" i="19" s="1"/>
  <c r="N15" i="19"/>
  <c r="K4" i="19"/>
  <c r="L4" i="19"/>
  <c r="N4" i="19"/>
  <c r="N6" i="19" l="1"/>
  <c r="N7" i="19"/>
  <c r="K6" i="19"/>
  <c r="L6" i="19" s="1"/>
  <c r="K7" i="19"/>
  <c r="L7" i="19" s="1"/>
  <c r="N5" i="19" l="1"/>
  <c r="K5" i="19"/>
  <c r="L5" i="19" s="1"/>
  <c r="N3" i="19" l="1"/>
  <c r="K3" i="19"/>
  <c r="L3" i="19" s="1"/>
  <c r="J18" i="19" l="1"/>
  <c r="J21" i="19" s="1"/>
  <c r="H18" i="19"/>
  <c r="H21" i="19" s="1"/>
  <c r="I18" i="19"/>
  <c r="I21" i="19" s="1"/>
  <c r="H19" i="19" l="1"/>
  <c r="H22" i="19"/>
  <c r="N18" i="19"/>
  <c r="H23" i="19" l="1"/>
  <c r="N19" i="19"/>
  <c r="M10" i="19" l="1"/>
  <c r="M11" i="19"/>
  <c r="M8" i="19"/>
  <c r="M9" i="19"/>
  <c r="M12" i="19"/>
  <c r="M4" i="19"/>
  <c r="M15" i="19"/>
  <c r="M13" i="19"/>
  <c r="M14" i="19"/>
  <c r="M7" i="19"/>
  <c r="M6" i="19"/>
  <c r="M5" i="19"/>
  <c r="M3" i="19"/>
  <c r="N20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G20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<sst xmlns="http://schemas.openxmlformats.org/spreadsheetml/2006/main" count="66" uniqueCount="52">
  <si>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</si>
  <si>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</si>
  <si>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</si>
  <si>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</si>
  <si>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</si>
  <si>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</si>
  <si>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</si>
  <si>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</si>
  <si>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</si>
  <si>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</si>
  <si>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</si>
  <si>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</si>
  <si>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</si>
  <si>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</si>
  <si>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</si>
  <si>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</si>
  <si>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</si>
  <si>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</si>
  <si>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</si>
  <si>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</si>
  <si>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Аналитика</t>
  </si>
  <si>
    <t>Архитектура</t>
  </si>
  <si>
    <t>Деплой (на обоих окружениях)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</si>
  <si>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</si>
  <si>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</si>
  <si>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t>Каталог</t>
  </si>
  <si>
    <t>Отладка</t>
  </si>
  <si>
    <t>Проектирование доработок компонента Каталог</t>
  </si>
  <si>
    <t>Проектирование и постановка задач</t>
  </si>
  <si>
    <r>
      <rPr>
        <sz val="9"/>
        <color theme="1"/>
        <rFont val="Arial"/>
        <family val="2"/>
        <charset val="204"/>
      </rPr>
      <t>Доработки</t>
    </r>
    <r>
      <rPr>
        <b/>
        <sz val="9"/>
        <color theme="1"/>
        <rFont val="Arial"/>
        <family val="2"/>
        <charset val="204"/>
      </rPr>
      <t xml:space="preserve"> страницы редактирования вознаграждения</t>
    </r>
  </si>
  <si>
    <t>ОБЩИЕ-650 скидки на товары: присвоение признака «Скидки» товару при загрузке каталога Озон</t>
  </si>
  <si>
    <t>Обновление документа "Описание электронного обмена информацией с поставщиками вознаграждений"</t>
  </si>
  <si>
    <t>Доработка алгоритма загрузки каталога</t>
  </si>
  <si>
    <t>Интеграционное тестирование</t>
  </si>
  <si>
    <t>* Добавить PriceBaseRur в формат выгрузки
* Если PriceBaseRur задана, не применять алгоритм распознавания скидок.
* Если PriceBaseRur задана, обнулить срок действия скидки</t>
  </si>
  <si>
    <t>Должность</t>
  </si>
  <si>
    <t>Менеджер проектов</t>
  </si>
  <si>
    <t>Подготовка спецификации</t>
  </si>
  <si>
    <t>Обновление спецификации после выполнения работ (к окончанию релиза)</t>
  </si>
  <si>
    <t>Ориентировочно на обсуждения и фиксацию требований 1 час потрачен. Нужно будет оформить фичу в спецификации к договору.</t>
  </si>
  <si>
    <t>Описание изменений в формате загрузок каталога</t>
  </si>
  <si>
    <t>Тестирование загрузки каталога совместно с ОЗОН</t>
  </si>
  <si>
    <t>Тестирование</t>
  </si>
  <si>
    <t>Тестирование (на обоих окружениях)</t>
  </si>
  <si>
    <t>Ведущий тестировщик</t>
  </si>
  <si>
    <t>Руководитель направления</t>
  </si>
  <si>
    <t>Управление</t>
  </si>
  <si>
    <t>Техническое руководство (ревью кода, консультации по тех. реализации, коммуникации с командой  разработчиков)</t>
  </si>
  <si>
    <t>Управление проектом
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</si>
  <si>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Согласование изменений xml формата выгрузки вознаграждений с Озон</t>
  </si>
  <si>
    <t>Cтарший разработчик</t>
  </si>
  <si>
    <r>
      <rPr>
        <b/>
        <sz val="8"/>
        <rFont val="Arial"/>
        <family val="2"/>
        <charset val="204"/>
      </rPr>
      <t>Решение</t>
    </r>
    <r>
      <rPr>
        <sz val="8"/>
        <rFont val="Arial"/>
        <family val="2"/>
        <charset val="204"/>
      </rPr>
      <t xml:space="preserve">
    1. Основывается на КАТАЛОГ-505 (без реализации КАТАЛОГ-505 работать не будет!)
    2. Добавить в xml поле ЦенаБезСкидки
</t>
    </r>
    <r>
      <rPr>
        <b/>
        <sz val="8"/>
        <rFont val="Arial"/>
        <family val="2"/>
        <charset val="204"/>
      </rPr>
      <t>Ограничения</t>
    </r>
    <r>
      <rPr>
        <sz val="8"/>
        <rFont val="Arial"/>
        <family val="2"/>
        <charset val="204"/>
      </rPr>
      <t xml:space="preserve">
    1. Предполагаем, что доработка КАТАЛОГ-505 выполнена
    2. Если PriceBaseRur не заполнено, скидка рассчитывается стандартным алгоритмом определения скидок
    3. К скидкам, проставленным при загрузке каталога не применяется срок действия из КАТАЛОГ-505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</si>
</sst>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0" fontId="9" fillId="2" borderId="0" xfId="0" applyFont="1" applyFill="1" applyAlignment="1">
      <alignment vertical="top" wrapText="1"/>
    </xf>
    <xf numFmtId="1" fontId="6" fillId="2" borderId="2" xfId="0" applyNumberFormat="1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vertical="top" wrapText="1"/>
    </xf>
    <xf numFmtId="1" fontId="5" fillId="2" borderId="1" xfId="0" applyNumberFormat="1" applyFont="1" applyFill="1" applyBorder="1" applyAlignment="1">
      <alignment horizontal="left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1"/>
  <sheetViews>
    <sheetView tabSelected="1" topLeftCell="C1" workbookViewId="0">
      <pane ySplit="1" topLeftCell="A2" activePane="bottomLeft" state="frozen"/>
      <selection activeCell="C1" sqref="C1"/>
      <selection pane="bottomLeft" activeCell="L9" sqref="L9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8.85546875" style="38" customWidth="1"/>
    <col min="4" max="4" width="32" style="17" customWidth="1"/>
    <col min="5" max="5" width="24" style="17" bestFit="1" customWidth="1"/>
    <col min="6" max="6" width="14.85546875" style="6" bestFit="1" customWidth="1"/>
    <col min="7" max="7" width="45.28515625" style="18" customWidth="1"/>
    <col min="8" max="8" width="7.85546875" style="19" customWidth="1"/>
    <col min="9" max="9" width="10" style="19" customWidth="1"/>
    <col min="10" max="10" width="9.42578125" style="19" customWidth="1"/>
    <col min="11" max="11" width="9" style="19" customWidth="1"/>
    <col min="12" max="12" width="9.28515625" style="19" bestFit="1" customWidth="1"/>
    <col min="13" max="13" width="11.42578125" style="20" bestFit="1" customWidth="1"/>
    <col min="14" max="14" width="8" style="19" customWidth="1"/>
    <col min="15" max="15" width="102.28515625" style="35" customWidth="1"/>
    <col min="16" max="16384" width="8.85546875" style="11"/>
  </cols>
  <sheetData>
    <row r="1" spans="1:15" s="6" customFormat="1" ht="36" x14ac:dyDescent="0.25">
      <c r="A1" s="1" t="s">
        <v>16</v>
      </c>
      <c r="B1" s="1" t="s">
        <v>17</v>
      </c>
      <c r="C1" s="36" t="s">
        <v>15</v>
      </c>
      <c r="D1" s="2" t="s">
        <v>14</v>
      </c>
      <c r="E1" s="2" t="s">
        <v>35</v>
      </c>
      <c r="F1" s="2" t="s">
        <v>19</v>
      </c>
      <c r="G1" s="3" t="s">
        <v>18</v>
      </c>
      <c r="H1" s="4" t="s">
        <v>1</v>
      </c>
      <c r="I1" s="4" t="s">
        <v>2</v>
      </c>
      <c r="J1" s="4" t="s">
        <v>0</v>
      </c>
      <c r="K1" s="4" t="s">
        <v>7</v>
      </c>
      <c r="L1" s="4" t="s">
        <v>8</v>
      </c>
      <c r="M1" s="5" t="s">
        <v>9</v>
      </c>
      <c r="N1" s="4" t="s">
        <v>10</v>
      </c>
      <c r="O1" s="33" t="s">
        <v>4</v>
      </c>
    </row>
    <row r="2" spans="1:15" s="14" customFormat="1" ht="90" x14ac:dyDescent="0.25">
      <c r="A2" s="29"/>
      <c r="B2" s="30"/>
      <c r="C2" s="8">
        <f>SUM(M3:M15)</f>
        <v>33.635182895031328</v>
      </c>
      <c r="D2" s="9" t="s">
        <v>30</v>
      </c>
      <c r="E2" s="9"/>
      <c r="F2" s="31"/>
      <c r="G2" s="13"/>
      <c r="H2" s="10"/>
      <c r="I2" s="10"/>
      <c r="J2" s="10"/>
      <c r="K2" s="10"/>
      <c r="L2" s="10"/>
      <c r="M2" s="7"/>
      <c r="N2" s="10"/>
      <c r="O2" s="34" t="s">
        <v>51</v>
      </c>
    </row>
    <row r="3" spans="1:15" s="14" customFormat="1" x14ac:dyDescent="0.25">
      <c r="A3" s="15"/>
      <c r="B3" s="15"/>
      <c r="C3" s="40"/>
      <c r="D3" s="47"/>
      <c r="E3" s="59" t="s">
        <v>36</v>
      </c>
      <c r="F3" s="42" t="s">
        <v>20</v>
      </c>
      <c r="G3" s="43" t="s">
        <v>37</v>
      </c>
      <c r="H3" s="12">
        <v>1</v>
      </c>
      <c r="I3" s="12">
        <v>1</v>
      </c>
      <c r="J3" s="12">
        <v>2</v>
      </c>
      <c r="K3" s="12">
        <f t="shared" ref="K3:K9" si="0">(H3+4*I3+J3)/6</f>
        <v>1.1666666666666667</v>
      </c>
      <c r="L3" s="12">
        <f>K3/$H$20</f>
        <v>1.7156862745098038</v>
      </c>
      <c r="M3" s="44">
        <f>K3*$H$23/$H$19</f>
        <v>1.9298875431575355</v>
      </c>
      <c r="N3" s="12">
        <f t="shared" ref="N3:N9" si="1">(J3-H3)/6</f>
        <v>0.16666666666666666</v>
      </c>
      <c r="O3" s="63" t="s">
        <v>39</v>
      </c>
    </row>
    <row r="4" spans="1:15" s="14" customFormat="1" ht="24" x14ac:dyDescent="0.25">
      <c r="A4" s="15"/>
      <c r="B4" s="15"/>
      <c r="C4" s="37"/>
      <c r="D4" s="48"/>
      <c r="E4" s="60" t="s">
        <v>36</v>
      </c>
      <c r="F4" s="42" t="s">
        <v>20</v>
      </c>
      <c r="G4" s="43" t="s">
        <v>38</v>
      </c>
      <c r="H4" s="12">
        <v>0</v>
      </c>
      <c r="I4" s="12">
        <v>1</v>
      </c>
      <c r="J4" s="12">
        <v>1</v>
      </c>
      <c r="K4" s="12">
        <f t="shared" ref="K4" si="2">(H4+4*I4+J4)/6</f>
        <v>0.83333333333333337</v>
      </c>
      <c r="L4" s="12">
        <f>K4/$H$20</f>
        <v>1.2254901960784312</v>
      </c>
      <c r="M4" s="44">
        <f>K4*$H$23/$H$19</f>
        <v>1.3784911022553825</v>
      </c>
      <c r="N4" s="12">
        <f t="shared" ref="N4" si="3">(J4-H4)/6</f>
        <v>0.16666666666666666</v>
      </c>
      <c r="O4" s="45"/>
    </row>
    <row r="5" spans="1:15" s="14" customFormat="1" x14ac:dyDescent="0.25">
      <c r="A5" s="15"/>
      <c r="B5" s="15"/>
      <c r="C5" s="37"/>
      <c r="D5" s="48"/>
      <c r="E5" s="60" t="s">
        <v>45</v>
      </c>
      <c r="F5" s="42" t="s">
        <v>21</v>
      </c>
      <c r="G5" s="43" t="s">
        <v>27</v>
      </c>
      <c r="H5" s="12">
        <v>0</v>
      </c>
      <c r="I5" s="12">
        <v>1</v>
      </c>
      <c r="J5" s="12">
        <v>1</v>
      </c>
      <c r="K5" s="12">
        <f t="shared" si="0"/>
        <v>0.83333333333333337</v>
      </c>
      <c r="L5" s="12">
        <f>K5/$H$20</f>
        <v>1.2254901960784312</v>
      </c>
      <c r="M5" s="44">
        <f>K5*$H$23/$H$19</f>
        <v>1.3784911022553825</v>
      </c>
      <c r="N5" s="12">
        <f t="shared" si="1"/>
        <v>0.16666666666666666</v>
      </c>
      <c r="O5" s="45" t="s">
        <v>28</v>
      </c>
    </row>
    <row r="6" spans="1:15" s="14" customFormat="1" ht="24" x14ac:dyDescent="0.25">
      <c r="A6" s="15"/>
      <c r="B6" s="15"/>
      <c r="C6" s="37"/>
      <c r="D6" s="48"/>
      <c r="E6" s="60" t="s">
        <v>45</v>
      </c>
      <c r="F6" s="42" t="s">
        <v>21</v>
      </c>
      <c r="G6" s="43" t="s">
        <v>49</v>
      </c>
      <c r="H6" s="12">
        <v>1</v>
      </c>
      <c r="I6" s="12">
        <v>2</v>
      </c>
      <c r="J6" s="12">
        <v>3</v>
      </c>
      <c r="K6" s="12">
        <f t="shared" si="0"/>
        <v>2</v>
      </c>
      <c r="L6" s="12">
        <f>K6/$H$20</f>
        <v>2.9411764705882351</v>
      </c>
      <c r="M6" s="44">
        <f>K6*$H$23/$H$19</f>
        <v>3.3083786454129176</v>
      </c>
      <c r="N6" s="12">
        <f t="shared" si="1"/>
        <v>0.33333333333333331</v>
      </c>
      <c r="O6" s="45"/>
    </row>
    <row r="7" spans="1:15" s="14" customFormat="1" ht="36" x14ac:dyDescent="0.25">
      <c r="A7" s="15"/>
      <c r="B7" s="15"/>
      <c r="C7" s="37"/>
      <c r="D7" s="48"/>
      <c r="E7" s="60" t="s">
        <v>45</v>
      </c>
      <c r="F7" s="42" t="s">
        <v>21</v>
      </c>
      <c r="G7" s="43" t="s">
        <v>31</v>
      </c>
      <c r="H7" s="12">
        <v>1</v>
      </c>
      <c r="I7" s="12">
        <v>1</v>
      </c>
      <c r="J7" s="12">
        <v>2</v>
      </c>
      <c r="K7" s="12">
        <f t="shared" si="0"/>
        <v>1.1666666666666667</v>
      </c>
      <c r="L7" s="12">
        <f>K7/$H$20</f>
        <v>1.7156862745098038</v>
      </c>
      <c r="M7" s="44">
        <f>K7*$H$23/$H$19</f>
        <v>1.9298875431575355</v>
      </c>
      <c r="N7" s="12">
        <f t="shared" si="1"/>
        <v>0.16666666666666666</v>
      </c>
      <c r="O7" s="45" t="s">
        <v>40</v>
      </c>
    </row>
    <row r="8" spans="1:15" s="55" customFormat="1" ht="33.75" x14ac:dyDescent="0.25">
      <c r="A8" s="50"/>
      <c r="B8" s="50"/>
      <c r="C8" s="56"/>
      <c r="D8" s="57" t="s">
        <v>29</v>
      </c>
      <c r="E8" s="61" t="s">
        <v>50</v>
      </c>
      <c r="F8" s="51" t="s">
        <v>25</v>
      </c>
      <c r="G8" s="52" t="s">
        <v>32</v>
      </c>
      <c r="H8" s="53">
        <v>1</v>
      </c>
      <c r="I8" s="53">
        <v>2</v>
      </c>
      <c r="J8" s="53">
        <v>4</v>
      </c>
      <c r="K8" s="53">
        <f t="shared" ref="K8:K11" si="4">(H8+4*I8+J8)/6</f>
        <v>2.1666666666666665</v>
      </c>
      <c r="L8" s="53">
        <f t="shared" ref="L8:L11" si="5">K8/$H$20</f>
        <v>3.1862745098039209</v>
      </c>
      <c r="M8" s="54">
        <f t="shared" ref="M8:M11" si="6">K8*$H$23/$H$19</f>
        <v>3.5840768658639939</v>
      </c>
      <c r="N8" s="53">
        <f t="shared" ref="N8:N11" si="7">(J8-H8)/6</f>
        <v>0.5</v>
      </c>
      <c r="O8" s="64" t="s">
        <v>34</v>
      </c>
    </row>
    <row r="9" spans="1:15" s="14" customFormat="1" ht="24" x14ac:dyDescent="0.25">
      <c r="A9" s="15"/>
      <c r="B9" s="15"/>
      <c r="C9" s="58"/>
      <c r="D9" s="48"/>
      <c r="E9" s="60" t="s">
        <v>44</v>
      </c>
      <c r="F9" s="42" t="s">
        <v>33</v>
      </c>
      <c r="G9" s="43" t="s">
        <v>41</v>
      </c>
      <c r="H9" s="12">
        <v>1</v>
      </c>
      <c r="I9" s="12">
        <v>3</v>
      </c>
      <c r="J9" s="12">
        <v>6</v>
      </c>
      <c r="K9" s="12">
        <f t="shared" si="4"/>
        <v>3.1666666666666665</v>
      </c>
      <c r="L9" s="12">
        <f t="shared" si="5"/>
        <v>4.6568627450980387</v>
      </c>
      <c r="M9" s="44">
        <f t="shared" si="6"/>
        <v>5.2382661885704529</v>
      </c>
      <c r="N9" s="12">
        <f t="shared" si="7"/>
        <v>0.83333333333333337</v>
      </c>
      <c r="O9" s="45"/>
    </row>
    <row r="10" spans="1:15" s="14" customFormat="1" x14ac:dyDescent="0.25">
      <c r="A10" s="15"/>
      <c r="B10" s="15"/>
      <c r="C10" s="37"/>
      <c r="D10" s="48"/>
      <c r="E10" s="60" t="s">
        <v>44</v>
      </c>
      <c r="F10" s="42" t="s">
        <v>42</v>
      </c>
      <c r="G10" s="46" t="s">
        <v>43</v>
      </c>
      <c r="H10" s="12">
        <v>1</v>
      </c>
      <c r="I10" s="12">
        <v>2</v>
      </c>
      <c r="J10" s="12">
        <v>3</v>
      </c>
      <c r="K10" s="12">
        <f t="shared" si="4"/>
        <v>2</v>
      </c>
      <c r="L10" s="12">
        <f t="shared" si="5"/>
        <v>2.9411764705882351</v>
      </c>
      <c r="M10" s="44">
        <f t="shared" si="6"/>
        <v>3.3083786454129176</v>
      </c>
      <c r="N10" s="12">
        <f t="shared" si="7"/>
        <v>0.33333333333333331</v>
      </c>
      <c r="O10" s="45"/>
    </row>
    <row r="11" spans="1:15" s="14" customFormat="1" x14ac:dyDescent="0.25">
      <c r="A11" s="15"/>
      <c r="B11" s="15"/>
      <c r="C11" s="37"/>
      <c r="D11" s="48"/>
      <c r="E11" s="60" t="s">
        <v>50</v>
      </c>
      <c r="F11" s="42" t="s">
        <v>26</v>
      </c>
      <c r="G11" s="46" t="s">
        <v>26</v>
      </c>
      <c r="H11" s="12">
        <v>1</v>
      </c>
      <c r="I11" s="12">
        <v>1</v>
      </c>
      <c r="J11" s="12">
        <v>2</v>
      </c>
      <c r="K11" s="12">
        <f t="shared" si="4"/>
        <v>1.1666666666666667</v>
      </c>
      <c r="L11" s="12">
        <f t="shared" si="5"/>
        <v>1.7156862745098038</v>
      </c>
      <c r="M11" s="44">
        <f t="shared" si="6"/>
        <v>1.9298875431575355</v>
      </c>
      <c r="N11" s="12">
        <f t="shared" si="7"/>
        <v>0.16666666666666666</v>
      </c>
      <c r="O11" s="45"/>
    </row>
    <row r="12" spans="1:15" s="14" customFormat="1" ht="36" x14ac:dyDescent="0.25">
      <c r="A12" s="15"/>
      <c r="B12" s="15"/>
      <c r="C12" s="37"/>
      <c r="D12" s="48"/>
      <c r="E12" s="60" t="s">
        <v>45</v>
      </c>
      <c r="F12" s="42" t="s">
        <v>46</v>
      </c>
      <c r="G12" s="43" t="s">
        <v>47</v>
      </c>
      <c r="H12" s="12">
        <v>0</v>
      </c>
      <c r="I12" s="12">
        <v>1</v>
      </c>
      <c r="J12" s="12">
        <v>1</v>
      </c>
      <c r="K12" s="12">
        <f t="shared" ref="K11:K12" si="8">(H12+4*I12+J12)/6</f>
        <v>0.83333333333333337</v>
      </c>
      <c r="L12" s="12">
        <f t="shared" ref="L10:L15" si="9">K12/$H$20</f>
        <v>1.2254901960784312</v>
      </c>
      <c r="M12" s="44">
        <f t="shared" ref="M11:M12" si="10">K12*$H$23/$H$19</f>
        <v>1.3784911022553825</v>
      </c>
      <c r="N12" s="12">
        <f t="shared" ref="N11:N12" si="11">(J12-H12)/6</f>
        <v>0.16666666666666666</v>
      </c>
      <c r="O12" s="45"/>
    </row>
    <row r="13" spans="1:15" s="14" customFormat="1" ht="108" x14ac:dyDescent="0.25">
      <c r="A13" s="15"/>
      <c r="B13" s="15"/>
      <c r="C13" s="37"/>
      <c r="D13" s="48"/>
      <c r="E13" s="60" t="s">
        <v>36</v>
      </c>
      <c r="F13" s="42" t="s">
        <v>46</v>
      </c>
      <c r="G13" s="43" t="s">
        <v>48</v>
      </c>
      <c r="H13" s="12">
        <v>2</v>
      </c>
      <c r="I13" s="12">
        <v>3</v>
      </c>
      <c r="J13" s="12">
        <v>5</v>
      </c>
      <c r="K13" s="12">
        <f t="shared" ref="K10:K15" si="12">(H13+4*I13+J13)/6</f>
        <v>3.1666666666666665</v>
      </c>
      <c r="L13" s="12">
        <f t="shared" si="9"/>
        <v>4.6568627450980387</v>
      </c>
      <c r="M13" s="44">
        <f t="shared" ref="M10:M15" si="13">K13*$H$23/$H$19</f>
        <v>5.2382661885704529</v>
      </c>
      <c r="N13" s="12">
        <f t="shared" ref="N10:N15" si="14">(J13-H13)/6</f>
        <v>0.5</v>
      </c>
      <c r="O13" s="45"/>
    </row>
    <row r="14" spans="1:15" s="14" customFormat="1" x14ac:dyDescent="0.25">
      <c r="A14" s="15"/>
      <c r="B14" s="15"/>
      <c r="C14" s="37"/>
      <c r="D14" s="48"/>
      <c r="E14" s="60" t="s">
        <v>36</v>
      </c>
      <c r="F14" s="42"/>
      <c r="G14" s="43" t="s">
        <v>23</v>
      </c>
      <c r="H14" s="12">
        <v>0</v>
      </c>
      <c r="I14" s="12">
        <v>1</v>
      </c>
      <c r="J14" s="12">
        <v>1</v>
      </c>
      <c r="K14" s="12">
        <f t="shared" si="12"/>
        <v>0.83333333333333337</v>
      </c>
      <c r="L14" s="12">
        <f t="shared" si="9"/>
        <v>1.2254901960784312</v>
      </c>
      <c r="M14" s="44">
        <f t="shared" si="13"/>
        <v>1.3784911022553825</v>
      </c>
      <c r="N14" s="12">
        <f t="shared" si="14"/>
        <v>0.16666666666666666</v>
      </c>
      <c r="O14" s="45" t="s">
        <v>24</v>
      </c>
    </row>
    <row r="15" spans="1:15" s="14" customFormat="1" x14ac:dyDescent="0.25">
      <c r="A15" s="15"/>
      <c r="B15" s="15"/>
      <c r="C15" s="41"/>
      <c r="D15" s="49"/>
      <c r="E15" s="62" t="s">
        <v>50</v>
      </c>
      <c r="F15" s="42"/>
      <c r="G15" s="46" t="s">
        <v>22</v>
      </c>
      <c r="H15" s="12">
        <v>1</v>
      </c>
      <c r="I15" s="12">
        <v>1</v>
      </c>
      <c r="J15" s="12">
        <v>1</v>
      </c>
      <c r="K15" s="12">
        <f t="shared" si="12"/>
        <v>1</v>
      </c>
      <c r="L15" s="12">
        <f t="shared" si="9"/>
        <v>1.4705882352941175</v>
      </c>
      <c r="M15" s="44">
        <f t="shared" si="13"/>
        <v>1.6541893227064588</v>
      </c>
      <c r="N15" s="12">
        <f t="shared" si="14"/>
        <v>0</v>
      </c>
      <c r="O15" s="45"/>
    </row>
    <row r="18" spans="1:15" x14ac:dyDescent="0.25">
      <c r="G18" s="21" t="s">
        <v>6</v>
      </c>
      <c r="H18" s="22">
        <f>SUM(H2:H15)</f>
        <v>10</v>
      </c>
      <c r="I18" s="22">
        <f>SUM(I2:I15)</f>
        <v>20</v>
      </c>
      <c r="J18" s="22">
        <f>SUM(J2:J15)</f>
        <v>32</v>
      </c>
      <c r="N18" s="27">
        <f>SQRT(SUMSQ(N2:N15))</f>
        <v>1.2692955176439846</v>
      </c>
    </row>
    <row r="19" spans="1:15" x14ac:dyDescent="0.25">
      <c r="G19" s="21" t="s">
        <v>13</v>
      </c>
      <c r="H19" s="22">
        <f>(H18+4*I18+J18)/6</f>
        <v>20.333333333333332</v>
      </c>
      <c r="I19" s="23"/>
      <c r="J19" s="22"/>
      <c r="N19" s="27">
        <f>2*N18/H20</f>
        <v>3.7332221107176018</v>
      </c>
    </row>
    <row r="20" spans="1:15" x14ac:dyDescent="0.25">
      <c r="G20" s="21" t="s">
        <v>5</v>
      </c>
      <c r="H20" s="24">
        <v>0.68</v>
      </c>
      <c r="I20" s="23"/>
      <c r="J20" s="22"/>
      <c r="N20" s="28">
        <f>N19/H23</f>
        <v>0.11099158052353218</v>
      </c>
    </row>
    <row r="21" spans="1:15" x14ac:dyDescent="0.25">
      <c r="A21" s="11"/>
      <c r="B21" s="11"/>
      <c r="C21" s="39"/>
      <c r="D21" s="11"/>
      <c r="E21" s="11"/>
      <c r="F21" s="32"/>
      <c r="G21" s="21" t="s">
        <v>3</v>
      </c>
      <c r="H21" s="22">
        <f>H18/H20</f>
        <v>14.705882352941176</v>
      </c>
      <c r="I21" s="23">
        <f>I18/H20</f>
        <v>29.411764705882351</v>
      </c>
      <c r="J21" s="22">
        <f>J18/H20</f>
        <v>47.058823529411761</v>
      </c>
      <c r="N21" s="27"/>
    </row>
    <row r="22" spans="1:15" x14ac:dyDescent="0.25">
      <c r="A22" s="11"/>
      <c r="B22" s="11"/>
      <c r="C22" s="39"/>
      <c r="D22" s="11"/>
      <c r="E22" s="11"/>
      <c r="F22" s="32"/>
      <c r="G22" s="25" t="s">
        <v>12</v>
      </c>
      <c r="H22" s="22">
        <f>(H21+4*I21+J21)/6</f>
        <v>29.901960784313726</v>
      </c>
      <c r="I22" s="23"/>
      <c r="J22" s="22"/>
      <c r="N22" s="27"/>
    </row>
    <row r="23" spans="1:15" x14ac:dyDescent="0.25">
      <c r="A23" s="11"/>
      <c r="B23" s="11"/>
      <c r="C23" s="39"/>
      <c r="D23" s="11"/>
      <c r="E23" s="11"/>
      <c r="F23" s="32"/>
      <c r="G23" s="26" t="s">
        <v>11</v>
      </c>
      <c r="H23" s="22">
        <f>H22+N18*2/H20</f>
        <v>33.635182895031328</v>
      </c>
      <c r="I23" s="23"/>
      <c r="J23" s="22"/>
      <c r="N23" s="27"/>
      <c r="O23" s="11"/>
    </row>
    <row r="24" spans="1:1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2" spans="1:1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7" spans="1:15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9" spans="1:1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</sheetData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ОБЩИЕ-650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2014-05-07T16:05:17Z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