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240" windowWidth="21525" windowHeight="8355" tabRatio="704"/>
  </bookViews>
  <sheets>
    <sheet name="BR-7034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9" l="1"/>
  <c r="K5" i="19"/>
  <c r="M5" i="19"/>
  <c r="J6" i="19"/>
  <c r="K6" i="19"/>
  <c r="M6" i="19"/>
  <c r="J7" i="19"/>
  <c r="K7" i="19"/>
  <c r="M7" i="19"/>
  <c r="J8" i="19"/>
  <c r="K8" i="19"/>
  <c r="M8" i="19"/>
  <c r="J9" i="19"/>
  <c r="K9" i="19"/>
  <c r="M9" i="19"/>
  <c r="G10" i="19" l="1"/>
  <c r="H10" i="19" l="1"/>
  <c r="I10" i="19"/>
  <c r="J10" i="19" l="1"/>
  <c r="J12" i="19"/>
  <c r="K12" i="19"/>
  <c r="M12" i="19"/>
  <c r="J13" i="19"/>
  <c r="K13" i="19"/>
  <c r="M13" i="19"/>
  <c r="J14" i="19"/>
  <c r="K14" i="19"/>
  <c r="M14" i="19"/>
  <c r="J15" i="19"/>
  <c r="K15" i="19"/>
  <c r="M15" i="19"/>
  <c r="H11" i="19" l="1"/>
  <c r="I11" i="19"/>
  <c r="G11" i="19"/>
  <c r="M4" i="19" l="1"/>
  <c r="K4" i="19"/>
  <c r="J4" i="19"/>
  <c r="K11" i="19"/>
  <c r="J11" i="19"/>
  <c r="K10" i="19"/>
  <c r="M10" i="19" l="1"/>
  <c r="M11" i="19"/>
  <c r="I18" i="19"/>
  <c r="I21" i="19" s="1"/>
  <c r="G18" i="19"/>
  <c r="G21" i="19" s="1"/>
  <c r="H18" i="19"/>
  <c r="H21" i="19" s="1"/>
  <c r="M3" i="19"/>
  <c r="J3" i="19"/>
  <c r="K3" i="19" s="1"/>
  <c r="M18" i="19" l="1"/>
  <c r="M19" i="19" s="1"/>
  <c r="G19" i="19"/>
  <c r="G22" i="19"/>
  <c r="G23" i="19" l="1"/>
  <c r="L9" i="19" l="1"/>
  <c r="L8" i="19"/>
  <c r="L5" i="19"/>
  <c r="L6" i="19"/>
  <c r="L7" i="19"/>
  <c r="L13" i="19"/>
  <c r="L12" i="19"/>
  <c r="L15" i="19"/>
  <c r="L14" i="19"/>
  <c r="L4" i="19"/>
  <c r="L10" i="19"/>
  <c r="L11" i="19"/>
  <c r="L3" i="19"/>
  <c r="M20" i="19"/>
</calcChain>
</file>

<file path=xl/comments1.xml><?xml version="1.0" encoding="utf-8"?>
<comments xmlns="http://schemas.openxmlformats.org/spreadsheetml/2006/main">
  <authors>
    <author>Автор</author>
  </authors>
  <commentList>
    <comment ref="F20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<sst xmlns="http://schemas.openxmlformats.org/spreadsheetml/2006/main" count="56" uniqueCount="49">
  <si>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</si>
  <si>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</si>
  <si>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</si>
  <si>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</si>
  <si>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</si>
  <si>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</si>
  <si>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</si>
  <si>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</si>
  <si>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</si>
  <si>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</si>
  <si>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</si>
  <si>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</si>
  <si>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</si>
  <si>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</si>
  <si>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</si>
  <si>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</si>
  <si>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</si>
  <si>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</si>
  <si>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</si>
  <si>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</si>
  <si>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</si>
  <si>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</si>
  <si>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</si>
  <si>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</si>
  <si>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</si>
  <si>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</si>
  <si>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</si>
  <si>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</si>
  <si>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</si>
  <si>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</si>
  <si>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BR-7034. Пригласи друга</t>
  </si>
  <si>
    <t>Обновление документа "Описание электронного обмена информацией с ВТБ24-Лояльность"</t>
  </si>
  <si>
    <t>Проектирование и постановка задач</t>
  </si>
  <si>
    <t>Сайт</t>
  </si>
  <si>
    <t>Добавить поле ввода телефона рекомендателя на форму регистрации</t>
  </si>
  <si>
    <t>Доработки формы регистрации</t>
  </si>
  <si>
    <t>Проверка рекомендателя на форме регистрации</t>
  </si>
  <si>
    <t>Добавить проверку рекомендателя на форме регистрации</t>
  </si>
  <si>
    <r>
      <t xml:space="preserve">Будет выводится валидационное ообщение в случая, если рекомендатель не найден
</t>
    </r>
    <r>
      <rPr>
        <sz val="8"/>
        <color rgb="FF00B050"/>
        <rFont val="Arial"/>
        <family val="2"/>
        <charset val="204"/>
      </rPr>
      <t>Данную работу можно исключить, если откалаться от требования 2. См. ограничения и замечания</t>
    </r>
  </si>
  <si>
    <t xml:space="preserve">Доработка ваимодействия "3.1. Регистрация клиентов в Системе лояльности" </t>
  </si>
  <si>
    <t>Коннектор к Банку</t>
  </si>
  <si>
    <t>Выгружать ClientId рекомендателя</t>
  </si>
  <si>
    <t>1. Обновление документа
2. Согласование с Банком</t>
  </si>
  <si>
    <t>Оповещение в ЛК о неверно заполненном номере Рекомендателя</t>
  </si>
  <si>
    <t>Пост-фактум оповещение клиентов в ЛК о неверном заполнении поля с номером телефона Рекомендателя</t>
  </si>
  <si>
    <t>1. Обновление сущности Заявка на регистрацию (БД и сервисы)
2. Добавление нового поля в реестр</t>
  </si>
  <si>
    <r>
      <t xml:space="preserve">Если не удалось найти рекомендателя по указанному номеру телефона, отправлять оповещение в ЛК  клиенту после завершения регистрации
1. Хранить кроме ClientId ещё и введённый номер телефона Рекомендателя
2.  Отсылка сообщения в ЛК, если номер указан, а ClientId отсутствует
</t>
    </r>
    <r>
      <rPr>
        <sz val="8"/>
        <color rgb="FF00B050"/>
        <rFont val="Arial"/>
        <family val="2"/>
        <charset val="204"/>
      </rPr>
      <t>Данную работу можно исключить. Она является альтернативой для требования 2. См. ограничения и замечания</t>
    </r>
  </si>
  <si>
    <t>1. Вёрстка
2. Получение CientId по номеру телефону
3. Внутренняя интеграция с компонентом Коннектор к Банку
Т.к. смысл нового поля может быть непонятен клиентам, заложен буфер на простое описание его назначения</t>
  </si>
  <si>
    <r>
      <rPr>
        <b/>
        <sz val="8"/>
        <rFont val="Arial"/>
        <family val="2"/>
        <charset val="204"/>
      </rPr>
      <t>Суть:</t>
    </r>
    <r>
      <rPr>
        <sz val="8"/>
        <rFont val="Arial"/>
        <family val="2"/>
        <charset val="204"/>
      </rPr>
      <t xml:space="preserve">
Реферальная программа. Клиент программы (рекомендатель) получает бонусы за привлечение новых клиентов (которые так же могут получать бонусы за указание рекомендателя).
</t>
    </r>
    <r>
      <rPr>
        <b/>
        <sz val="8"/>
        <rFont val="Arial"/>
        <family val="2"/>
        <charset val="204"/>
      </rPr>
      <t>Требования:</t>
    </r>
    <r>
      <rPr>
        <sz val="8"/>
        <rFont val="Arial"/>
        <family val="2"/>
        <charset val="204"/>
      </rPr>
      <t xml:space="preserve">
    1. На форме регистрации добавить поле для ввода телефона рекомендателя
    2. На форме регистрации проверить рекомендателя по номеру телефона (должен быть участником программы)
    3. Выгрузить в Банк ClientId рекомендателя в рамках взаимодействия "3.1. Регистрация клиентов в Системе лояльности"
</t>
    </r>
    <r>
      <rPr>
        <b/>
        <sz val="8"/>
        <rFont val="Arial"/>
        <family val="2"/>
        <charset val="204"/>
      </rPr>
      <t>Замечания:</t>
    </r>
    <r>
      <rPr>
        <sz val="8"/>
        <rFont val="Arial"/>
        <family val="2"/>
        <charset val="204"/>
      </rPr>
      <t xml:space="preserve">
Банк должен решить, насколько критично требование по валидации рекомендателя. Такая проверка делает сайт уязвимым для атак типа Перечисление пользователей (User Enumeration), т.е. даёт возможноть перебором выяснить зарегистрированных в системе номера телефонов. 
</t>
    </r>
    <r>
      <rPr>
        <b/>
        <sz val="8"/>
        <rFont val="Arial"/>
        <family val="2"/>
        <charset val="204"/>
      </rPr>
      <t>Альтернатива требованию 2:</t>
    </r>
    <r>
      <rPr>
        <sz val="8"/>
        <rFont val="Arial"/>
        <family val="2"/>
        <charset val="204"/>
      </rPr>
      <t xml:space="preserve">
Как вариант, можно предусмотреть вариант с пост-валидацией: если не удалось найти рекомендателя по указанному номеру телефона, отправлять оповещение в ЛК клиента (</t>
    </r>
    <r>
      <rPr>
        <b/>
        <sz val="8"/>
        <rFont val="Arial"/>
        <family val="2"/>
        <charset val="204"/>
      </rPr>
      <t>оценено отдельно</t>
    </r>
    <r>
      <rPr>
        <sz val="8"/>
        <rFont val="Arial"/>
        <family val="2"/>
        <charset val="204"/>
      </rPr>
      <t xml:space="preserve">)
</t>
    </r>
    <r>
      <rPr>
        <b/>
        <sz val="8"/>
        <rFont val="Arial"/>
        <family val="2"/>
        <charset val="204"/>
      </rPr>
      <t>Ограничения:</t>
    </r>
    <r>
      <rPr>
        <sz val="8"/>
        <rFont val="Arial"/>
        <family val="2"/>
        <charset val="204"/>
      </rPr>
      <t xml:space="preserve">
    1. Рекомендателем может считаться только клиент успешно зарегистрированный на сайте клиент
    2. Банк берёт на себя риски, связанные с уязвимостью требования 2 к атакам типа Перечисление пользователей (User Enumeration)
    3. Создание информационных страниц и доработки, описывающие суть акции, проводятся и оцениваются RS отдельно в рамках сервисных работ
    4. В случае реализации альтернативы требования 2, список пользователей, вводивших неверные номера телефоном, могут быть выгружены в Банк по требованию в рамках сервисных работ.
    5. Оценка не учитывает полную переработку формы регистрации
</t>
    </r>
    <r>
      <rPr>
        <b/>
        <sz val="8"/>
        <rFont val="Arial"/>
        <family val="2"/>
        <charset val="204"/>
      </rPr>
      <t xml:space="preserve">От банка:
    </t>
    </r>
    <r>
      <rPr>
        <sz val="8"/>
        <rFont val="Arial"/>
        <family val="2"/>
        <charset val="204"/>
      </rPr>
      <t>1. Прототип новой формы регистрации (добавляется поле ввода номера Рекомендателя, с возможным описанием)
    2. Текст валидационного сообщения (если реализуем требование 2)
    3. Текст сообщения в ЛК клиента (если реализуем ольтернативу треованию 2)
    4. Доработка взаимодействия по регистрации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</si>
</sst>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sz val="8"/>
      <color rgb="FF00B05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6" fillId="5" borderId="2" xfId="0" applyFont="1" applyFill="1" applyBorder="1" applyAlignment="1">
      <alignment vertical="top" wrapText="1"/>
    </xf>
    <xf numFmtId="1" fontId="6" fillId="5" borderId="2" xfId="0" applyNumberFormat="1" applyFont="1" applyFill="1" applyBorder="1" applyAlignment="1">
      <alignment vertical="top" wrapText="1"/>
    </xf>
    <xf numFmtId="0" fontId="7" fillId="5" borderId="2" xfId="0" applyFont="1" applyFill="1" applyBorder="1" applyAlignment="1">
      <alignment vertical="top" wrapText="1"/>
    </xf>
    <xf numFmtId="0" fontId="9" fillId="5" borderId="5" xfId="0" applyFont="1" applyFill="1" applyBorder="1" applyAlignment="1">
      <alignment horizontal="center" vertical="top" wrapText="1"/>
    </xf>
    <xf numFmtId="0" fontId="9" fillId="5" borderId="5" xfId="0" applyFont="1" applyFill="1" applyBorder="1" applyAlignment="1">
      <alignment vertical="top" wrapText="1"/>
    </xf>
    <xf numFmtId="1" fontId="4" fillId="5" borderId="5" xfId="0" applyNumberFormat="1" applyFont="1" applyFill="1" applyBorder="1" applyAlignment="1">
      <alignment horizontal="center" vertical="top" wrapText="1"/>
    </xf>
    <xf numFmtId="1" fontId="4" fillId="5" borderId="1" xfId="0" applyNumberFormat="1" applyFont="1" applyFill="1" applyBorder="1" applyAlignment="1">
      <alignment horizontal="center" vertical="top" wrapText="1"/>
    </xf>
    <xf numFmtId="1" fontId="6" fillId="5" borderId="1" xfId="0" applyNumberFormat="1" applyFont="1" applyFill="1" applyBorder="1" applyAlignment="1">
      <alignment horizontal="center" vertical="top" wrapText="1"/>
    </xf>
    <xf numFmtId="0" fontId="5" fillId="5" borderId="5" xfId="0" applyFont="1" applyFill="1" applyBorder="1" applyAlignment="1">
      <alignment vertical="top" wrapText="1"/>
    </xf>
    <xf numFmtId="0" fontId="9" fillId="5" borderId="0" xfId="0" applyFont="1" applyFill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00FF00"/>
      <color rgb="FFFFFF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1"/>
  <sheetViews>
    <sheetView tabSelected="1" workbookViewId="0">
      <pane ySplit="1" topLeftCell="A2" activePane="bottomLeft" state="frozen"/>
      <selection activeCell="C1" sqref="C1"/>
      <selection pane="bottomLeft" activeCell="N2" sqref="N2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371.25" x14ac:dyDescent="0.25">
      <c r="A2" s="34"/>
      <c r="B2" s="35"/>
      <c r="C2" s="9"/>
      <c r="D2" s="10" t="s">
        <v>30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48</v>
      </c>
    </row>
    <row r="3" spans="1:14" s="18" customFormat="1" x14ac:dyDescent="0.25">
      <c r="A3" s="19"/>
      <c r="B3" s="19"/>
      <c r="C3" s="49"/>
      <c r="D3" s="47"/>
      <c r="E3" s="37" t="s">
        <v>23</v>
      </c>
      <c r="F3" s="16" t="s">
        <v>23</v>
      </c>
      <c r="G3" s="14"/>
      <c r="H3" s="14"/>
      <c r="I3" s="14"/>
      <c r="J3" s="13">
        <f>(G3+4*H3+I3)/6</f>
        <v>0</v>
      </c>
      <c r="K3" s="13">
        <f>J3/$G$20</f>
        <v>0</v>
      </c>
      <c r="L3" s="15">
        <f t="shared" ref="L3:L13" si="0">J3*$G$23/$G$19</f>
        <v>0</v>
      </c>
      <c r="M3" s="13">
        <f>(I3-G3)/6</f>
        <v>0</v>
      </c>
      <c r="N3" s="53"/>
    </row>
    <row r="4" spans="1:14" s="18" customFormat="1" x14ac:dyDescent="0.25">
      <c r="A4" s="19"/>
      <c r="B4" s="19"/>
      <c r="C4" s="43"/>
      <c r="D4" s="20"/>
      <c r="E4" s="46" t="s">
        <v>24</v>
      </c>
      <c r="F4" s="16" t="s">
        <v>32</v>
      </c>
      <c r="G4" s="14">
        <v>1</v>
      </c>
      <c r="H4" s="14">
        <v>2</v>
      </c>
      <c r="I4" s="14">
        <v>4</v>
      </c>
      <c r="J4" s="13">
        <f>(G4+4*H4+I4)/6</f>
        <v>2.1666666666666665</v>
      </c>
      <c r="K4" s="13">
        <f t="shared" ref="K4:K13" si="1">I4/$G$20</f>
        <v>6.1538461538461533</v>
      </c>
      <c r="L4" s="15">
        <f t="shared" si="0"/>
        <v>3.9250493096646943</v>
      </c>
      <c r="M4" s="13">
        <f>(I4-G4)/6</f>
        <v>0.5</v>
      </c>
      <c r="N4" s="52" t="s">
        <v>32</v>
      </c>
    </row>
    <row r="5" spans="1:14" s="18" customFormat="1" ht="24" x14ac:dyDescent="0.25">
      <c r="A5" s="19"/>
      <c r="B5" s="19"/>
      <c r="C5" s="43"/>
      <c r="D5" s="20"/>
      <c r="E5" s="46" t="s">
        <v>24</v>
      </c>
      <c r="F5" s="16" t="s">
        <v>31</v>
      </c>
      <c r="G5" s="14">
        <v>2</v>
      </c>
      <c r="H5" s="14">
        <v>3</v>
      </c>
      <c r="I5" s="14">
        <v>5</v>
      </c>
      <c r="J5" s="13">
        <f t="shared" ref="J5:J9" si="2">(G5+4*H5+I5)/6</f>
        <v>3.1666666666666665</v>
      </c>
      <c r="K5" s="13">
        <f t="shared" ref="K5:K9" si="3">I5/$G$20</f>
        <v>7.6923076923076916</v>
      </c>
      <c r="L5" s="15">
        <f t="shared" ref="L5:L9" si="4">J5*$G$23/$G$19</f>
        <v>5.7366105295099379</v>
      </c>
      <c r="M5" s="13">
        <f t="shared" ref="M5:M9" si="5">(I5-G5)/6</f>
        <v>0.5</v>
      </c>
      <c r="N5" s="52" t="s">
        <v>42</v>
      </c>
    </row>
    <row r="6" spans="1:14" s="18" customFormat="1" ht="56.25" x14ac:dyDescent="0.25">
      <c r="A6" s="19"/>
      <c r="B6" s="19"/>
      <c r="C6" s="43"/>
      <c r="D6" s="20" t="s">
        <v>35</v>
      </c>
      <c r="E6" s="46" t="s">
        <v>33</v>
      </c>
      <c r="F6" s="16" t="s">
        <v>34</v>
      </c>
      <c r="G6" s="14">
        <v>2</v>
      </c>
      <c r="H6" s="14">
        <v>4</v>
      </c>
      <c r="I6" s="14">
        <v>12</v>
      </c>
      <c r="J6" s="13">
        <f t="shared" si="2"/>
        <v>5</v>
      </c>
      <c r="K6" s="13">
        <f t="shared" si="3"/>
        <v>18.46153846153846</v>
      </c>
      <c r="L6" s="15">
        <f t="shared" si="4"/>
        <v>9.0578060992262177</v>
      </c>
      <c r="M6" s="13">
        <f t="shared" si="5"/>
        <v>1.6666666666666667</v>
      </c>
      <c r="N6" s="1" t="s">
        <v>47</v>
      </c>
    </row>
    <row r="7" spans="1:14" s="70" customFormat="1" ht="33.75" x14ac:dyDescent="0.25">
      <c r="A7" s="61"/>
      <c r="B7" s="61"/>
      <c r="C7" s="62"/>
      <c r="D7" s="63" t="s">
        <v>36</v>
      </c>
      <c r="E7" s="64" t="s">
        <v>33</v>
      </c>
      <c r="F7" s="65" t="s">
        <v>37</v>
      </c>
      <c r="G7" s="66">
        <v>1</v>
      </c>
      <c r="H7" s="66">
        <v>2</v>
      </c>
      <c r="I7" s="66">
        <v>4</v>
      </c>
      <c r="J7" s="67">
        <f t="shared" si="2"/>
        <v>2.1666666666666665</v>
      </c>
      <c r="K7" s="67">
        <f t="shared" si="3"/>
        <v>6.1538461538461533</v>
      </c>
      <c r="L7" s="68">
        <f t="shared" si="4"/>
        <v>3.9250493096646943</v>
      </c>
      <c r="M7" s="67">
        <f t="shared" si="5"/>
        <v>0.5</v>
      </c>
      <c r="N7" s="69" t="s">
        <v>38</v>
      </c>
    </row>
    <row r="8" spans="1:14" s="18" customFormat="1" ht="36" x14ac:dyDescent="0.25">
      <c r="A8" s="19"/>
      <c r="B8" s="19"/>
      <c r="C8" s="43"/>
      <c r="D8" s="20" t="s">
        <v>39</v>
      </c>
      <c r="E8" s="54" t="s">
        <v>40</v>
      </c>
      <c r="F8" s="60" t="s">
        <v>41</v>
      </c>
      <c r="G8" s="56">
        <v>2</v>
      </c>
      <c r="H8" s="56">
        <v>4</v>
      </c>
      <c r="I8" s="56">
        <v>8</v>
      </c>
      <c r="J8" s="13">
        <f t="shared" si="2"/>
        <v>4.333333333333333</v>
      </c>
      <c r="K8" s="13">
        <f t="shared" si="3"/>
        <v>12.307692307692307</v>
      </c>
      <c r="L8" s="15">
        <f t="shared" si="4"/>
        <v>7.8500986193293887</v>
      </c>
      <c r="M8" s="13">
        <f t="shared" si="5"/>
        <v>1</v>
      </c>
      <c r="N8" s="59" t="s">
        <v>45</v>
      </c>
    </row>
    <row r="9" spans="1:14" s="70" customFormat="1" ht="78.75" x14ac:dyDescent="0.25">
      <c r="A9" s="61"/>
      <c r="B9" s="61"/>
      <c r="C9" s="62"/>
      <c r="D9" s="63" t="s">
        <v>43</v>
      </c>
      <c r="E9" s="64" t="s">
        <v>40</v>
      </c>
      <c r="F9" s="65" t="s">
        <v>44</v>
      </c>
      <c r="G9" s="66">
        <v>2</v>
      </c>
      <c r="H9" s="66">
        <v>4</v>
      </c>
      <c r="I9" s="66">
        <v>8</v>
      </c>
      <c r="J9" s="67">
        <f t="shared" si="2"/>
        <v>4.333333333333333</v>
      </c>
      <c r="K9" s="67">
        <f t="shared" si="3"/>
        <v>12.307692307692307</v>
      </c>
      <c r="L9" s="68">
        <f t="shared" si="4"/>
        <v>7.8500986193293887</v>
      </c>
      <c r="M9" s="67">
        <f t="shared" si="5"/>
        <v>1</v>
      </c>
      <c r="N9" s="69" t="s">
        <v>46</v>
      </c>
    </row>
    <row r="10" spans="1:14" s="18" customFormat="1" x14ac:dyDescent="0.25">
      <c r="A10" s="19"/>
      <c r="B10" s="19"/>
      <c r="C10" s="43"/>
      <c r="D10" s="20"/>
      <c r="E10" s="54" t="s">
        <v>21</v>
      </c>
      <c r="F10" s="55" t="s">
        <v>28</v>
      </c>
      <c r="G10" s="56">
        <f>SUM(G6:G6)*0.3</f>
        <v>0.6</v>
      </c>
      <c r="H10" s="56">
        <f>SUM(H6:H6)*0.3</f>
        <v>1.2</v>
      </c>
      <c r="I10" s="56">
        <f>SUM(I6:I6)*0.3</f>
        <v>3.5999999999999996</v>
      </c>
      <c r="J10" s="57">
        <f t="shared" ref="J10" si="6">(G10+4*H10+I10)/6</f>
        <v>1.5</v>
      </c>
      <c r="K10" s="57">
        <f t="shared" si="1"/>
        <v>5.5384615384615374</v>
      </c>
      <c r="L10" s="58">
        <f t="shared" si="0"/>
        <v>2.7173418297678653</v>
      </c>
      <c r="M10" s="57">
        <f t="shared" ref="M10:M11" si="7">(I10-G10)/6</f>
        <v>0.49999999999999994</v>
      </c>
      <c r="N10" s="59"/>
    </row>
    <row r="11" spans="1:14" s="18" customFormat="1" x14ac:dyDescent="0.25">
      <c r="A11" s="19"/>
      <c r="B11" s="19"/>
      <c r="C11" s="43"/>
      <c r="D11" s="20"/>
      <c r="E11" s="46" t="s">
        <v>14</v>
      </c>
      <c r="F11" s="51" t="s">
        <v>14</v>
      </c>
      <c r="G11" s="14">
        <f>SUM(G6:G6)*0.3</f>
        <v>0.6</v>
      </c>
      <c r="H11" s="14">
        <f>SUM(H6:H6)*0.3</f>
        <v>1.2</v>
      </c>
      <c r="I11" s="14">
        <f>SUM(I6:I6)*0.3</f>
        <v>3.5999999999999996</v>
      </c>
      <c r="J11" s="13">
        <f t="shared" ref="J11" si="8">(G11+4*H11+I11)/6</f>
        <v>1.5</v>
      </c>
      <c r="K11" s="13">
        <f t="shared" si="1"/>
        <v>5.5384615384615374</v>
      </c>
      <c r="L11" s="15">
        <f t="shared" si="0"/>
        <v>2.7173418297678653</v>
      </c>
      <c r="M11" s="13">
        <f t="shared" si="7"/>
        <v>0.49999999999999994</v>
      </c>
      <c r="N11" s="1"/>
    </row>
    <row r="12" spans="1:14" s="18" customFormat="1" ht="48" x14ac:dyDescent="0.25">
      <c r="A12" s="19"/>
      <c r="B12" s="19"/>
      <c r="C12" s="43"/>
      <c r="D12" s="20"/>
      <c r="E12" s="46" t="s">
        <v>23</v>
      </c>
      <c r="F12" s="51" t="s">
        <v>29</v>
      </c>
      <c r="G12" s="14"/>
      <c r="H12" s="14"/>
      <c r="I12" s="14"/>
      <c r="J12" s="13">
        <f t="shared" ref="J12:J13" si="9">(G12+4*H12+I12)/6</f>
        <v>0</v>
      </c>
      <c r="K12" s="13">
        <f t="shared" si="1"/>
        <v>0</v>
      </c>
      <c r="L12" s="15">
        <f t="shared" si="0"/>
        <v>0</v>
      </c>
      <c r="M12" s="13">
        <f t="shared" ref="M12:M13" si="10">(I12-G12)/6</f>
        <v>0</v>
      </c>
      <c r="N12" s="1"/>
    </row>
    <row r="13" spans="1:14" s="18" customFormat="1" ht="24" x14ac:dyDescent="0.25">
      <c r="A13" s="19"/>
      <c r="B13" s="19"/>
      <c r="C13" s="43"/>
      <c r="D13" s="20"/>
      <c r="E13" s="46" t="s">
        <v>22</v>
      </c>
      <c r="F13" s="16" t="s">
        <v>25</v>
      </c>
      <c r="G13" s="14"/>
      <c r="H13" s="14"/>
      <c r="I13" s="14"/>
      <c r="J13" s="13">
        <f t="shared" si="9"/>
        <v>0</v>
      </c>
      <c r="K13" s="13">
        <f t="shared" si="1"/>
        <v>0</v>
      </c>
      <c r="L13" s="15">
        <f t="shared" si="0"/>
        <v>0</v>
      </c>
      <c r="M13" s="13">
        <f t="shared" si="10"/>
        <v>0</v>
      </c>
      <c r="N13" s="1"/>
    </row>
    <row r="14" spans="1:14" s="18" customFormat="1" x14ac:dyDescent="0.25">
      <c r="A14" s="19"/>
      <c r="B14" s="19"/>
      <c r="C14" s="43"/>
      <c r="D14" s="20"/>
      <c r="E14" s="46"/>
      <c r="F14" s="16" t="s">
        <v>27</v>
      </c>
      <c r="G14" s="14">
        <v>1</v>
      </c>
      <c r="H14" s="14">
        <v>2</v>
      </c>
      <c r="I14" s="14">
        <v>3</v>
      </c>
      <c r="J14" s="13">
        <f t="shared" ref="J14:J15" si="11">(G14+4*H14+I14)/6</f>
        <v>2</v>
      </c>
      <c r="K14" s="13">
        <f t="shared" ref="K14:K15" si="12">I14/$G$20</f>
        <v>4.615384615384615</v>
      </c>
      <c r="L14" s="15">
        <f t="shared" ref="L14:L15" si="13">J14*$G$23/$G$19</f>
        <v>3.6231224396904871</v>
      </c>
      <c r="M14" s="13">
        <f t="shared" ref="M14:M15" si="14">(I14-G14)/6</f>
        <v>0.33333333333333331</v>
      </c>
      <c r="N14" s="1"/>
    </row>
    <row r="15" spans="1:14" s="18" customFormat="1" x14ac:dyDescent="0.25">
      <c r="A15" s="19"/>
      <c r="B15" s="19"/>
      <c r="C15" s="50"/>
      <c r="D15" s="48"/>
      <c r="E15" s="46"/>
      <c r="F15" s="51" t="s">
        <v>26</v>
      </c>
      <c r="G15" s="14">
        <v>1</v>
      </c>
      <c r="H15" s="14">
        <v>2</v>
      </c>
      <c r="I15" s="14">
        <v>3</v>
      </c>
      <c r="J15" s="13">
        <f t="shared" si="11"/>
        <v>2</v>
      </c>
      <c r="K15" s="13">
        <f t="shared" si="12"/>
        <v>4.615384615384615</v>
      </c>
      <c r="L15" s="15">
        <f t="shared" si="13"/>
        <v>3.6231224396904871</v>
      </c>
      <c r="M15" s="13">
        <f t="shared" si="14"/>
        <v>0.33333333333333331</v>
      </c>
      <c r="N15" s="1"/>
    </row>
    <row r="18" spans="1:14" x14ac:dyDescent="0.25">
      <c r="F18" s="26" t="s">
        <v>6</v>
      </c>
      <c r="G18" s="27">
        <f>SUM(G2:G15)</f>
        <v>13.2</v>
      </c>
      <c r="H18" s="27">
        <f>SUM(H2:H15)</f>
        <v>25.4</v>
      </c>
      <c r="I18" s="27">
        <f>SUM(I2:I15)</f>
        <v>54.2</v>
      </c>
      <c r="M18" s="32">
        <f>SQRT(SUMSQ(M2:M15))</f>
        <v>2.5</v>
      </c>
    </row>
    <row r="19" spans="1:14" x14ac:dyDescent="0.25">
      <c r="F19" s="26" t="s">
        <v>13</v>
      </c>
      <c r="G19" s="27">
        <f>(G18+4*H18+I18)/6</f>
        <v>28.166666666666668</v>
      </c>
      <c r="H19" s="28"/>
      <c r="I19" s="27"/>
      <c r="M19" s="32">
        <f>2*M18/G20</f>
        <v>7.6923076923076916</v>
      </c>
    </row>
    <row r="20" spans="1:14" x14ac:dyDescent="0.25">
      <c r="F20" s="26" t="s">
        <v>5</v>
      </c>
      <c r="G20" s="29">
        <v>0.65</v>
      </c>
      <c r="H20" s="28"/>
      <c r="I20" s="27"/>
      <c r="M20" s="33">
        <f>M19/G23</f>
        <v>0.15075376884422109</v>
      </c>
    </row>
    <row r="21" spans="1:14" x14ac:dyDescent="0.25">
      <c r="A21" s="12"/>
      <c r="B21" s="12"/>
      <c r="C21" s="45"/>
      <c r="D21" s="12"/>
      <c r="E21" s="38"/>
      <c r="F21" s="26" t="s">
        <v>3</v>
      </c>
      <c r="G21" s="27">
        <f>G18/G20</f>
        <v>20.307692307692307</v>
      </c>
      <c r="H21" s="28">
        <f>H18/G20</f>
        <v>39.076923076923073</v>
      </c>
      <c r="I21" s="27">
        <f>I18/G20</f>
        <v>83.384615384615387</v>
      </c>
      <c r="M21" s="32"/>
    </row>
    <row r="22" spans="1:14" x14ac:dyDescent="0.25">
      <c r="A22" s="12"/>
      <c r="B22" s="12"/>
      <c r="C22" s="45"/>
      <c r="D22" s="12"/>
      <c r="E22" s="38"/>
      <c r="F22" s="30" t="s">
        <v>12</v>
      </c>
      <c r="G22" s="27">
        <f>(G21+4*H21+I21)/6</f>
        <v>43.333333333333336</v>
      </c>
      <c r="H22" s="28"/>
      <c r="I22" s="27"/>
      <c r="M22" s="32"/>
    </row>
    <row r="23" spans="1:14" x14ac:dyDescent="0.25">
      <c r="A23" s="12"/>
      <c r="B23" s="12"/>
      <c r="C23" s="45"/>
      <c r="D23" s="12"/>
      <c r="E23" s="38"/>
      <c r="F23" s="31" t="s">
        <v>11</v>
      </c>
      <c r="G23" s="27">
        <f>G22+M18*2/G20</f>
        <v>51.025641025641029</v>
      </c>
      <c r="H23" s="28"/>
      <c r="I23" s="27"/>
      <c r="M23" s="3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BR-7034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2014-06-05T13:27:30Z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