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75" yWindow="120" windowWidth="14940" windowHeight="1920" tabRatio="704"/>
  </bookViews>
  <sheets>
    <sheet name="BR-7036" sheetId="19" r:id="rId1"/>
  </sheets>
  <definedNames>
    <definedName name="_Toc388514390" localSheetId="0">'BR-7036'!$D$12</definedName>
    <definedName name="apf">#REF!</definedName>
    <definedName name="oth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H16" i="19"/>
  <c r="G16" i="19"/>
  <c r="I15" i="19"/>
  <c r="H15" i="19"/>
  <c r="G15" i="19"/>
  <c r="J8" i="19"/>
  <c r="K8" i="19" s="1"/>
  <c r="M8" i="19"/>
  <c r="M4" i="19"/>
  <c r="M5" i="19"/>
  <c r="M6" i="19"/>
  <c r="M7" i="19"/>
  <c r="M9" i="19"/>
  <c r="M10" i="19"/>
  <c r="M11" i="19"/>
  <c r="M12" i="19"/>
  <c r="M13" i="19"/>
  <c r="K5" i="19"/>
  <c r="J4" i="19"/>
  <c r="K4" i="19" s="1"/>
  <c r="J5" i="19"/>
  <c r="J6" i="19"/>
  <c r="K6" i="19" s="1"/>
  <c r="J7" i="19"/>
  <c r="K7" i="19" s="1"/>
  <c r="J9" i="19"/>
  <c r="K9" i="19" s="1"/>
  <c r="J10" i="19"/>
  <c r="K10" i="19" s="1"/>
  <c r="J11" i="19"/>
  <c r="K11" i="19" s="1"/>
  <c r="J12" i="19"/>
  <c r="K12" i="19" s="1"/>
  <c r="J13" i="19"/>
  <c r="K13" i="19" s="1"/>
  <c r="M3" i="19" l="1"/>
  <c r="J3" i="19"/>
  <c r="K3" i="19" s="1"/>
  <c r="J14" i="19" l="1"/>
  <c r="K14" i="19" s="1"/>
  <c r="M14" i="19"/>
  <c r="J17" i="19"/>
  <c r="K17" i="19" s="1"/>
  <c r="M17" i="19"/>
  <c r="J18" i="19"/>
  <c r="K18" i="19" s="1"/>
  <c r="M18" i="19"/>
  <c r="J19" i="19"/>
  <c r="K19" i="19" s="1"/>
  <c r="M19" i="19"/>
  <c r="J20" i="19"/>
  <c r="K20" i="19" s="1"/>
  <c r="M20" i="19"/>
  <c r="J21" i="19"/>
  <c r="K21" i="19" s="1"/>
  <c r="M21" i="19"/>
  <c r="M16" i="19" l="1"/>
  <c r="J16" i="19"/>
  <c r="K16" i="19" s="1"/>
  <c r="J15" i="19" l="1"/>
  <c r="K15" i="19" s="1"/>
  <c r="M15" i="19"/>
  <c r="I24" i="19"/>
  <c r="I27" i="19" s="1"/>
  <c r="G24" i="19"/>
  <c r="G27" i="19" s="1"/>
  <c r="H24" i="19"/>
  <c r="H27" i="19" s="1"/>
  <c r="G25" i="19" l="1"/>
  <c r="G28" i="19"/>
  <c r="M24" i="19"/>
  <c r="G29" i="19" l="1"/>
  <c r="L8" i="19" s="1"/>
  <c r="M25" i="19"/>
  <c r="L21" i="19" l="1"/>
  <c r="L4" i="19"/>
  <c r="L9" i="19"/>
  <c r="L13" i="19"/>
  <c r="L11" i="19"/>
  <c r="L12" i="19"/>
  <c r="L5" i="19"/>
  <c r="L10" i="19"/>
  <c r="L6" i="19"/>
  <c r="L7" i="19"/>
  <c r="L18" i="19"/>
  <c r="L14" i="19"/>
  <c r="L19" i="19"/>
  <c r="L3" i="19"/>
  <c r="L17" i="19"/>
  <c r="L20" i="19"/>
  <c r="L16" i="19"/>
  <c r="L15" i="19"/>
  <c r="M26" i="19"/>
  <c r="C2" i="19" l="1"/>
</calcChain>
</file>

<file path=xl/comments1.xml><?xml version="1.0" encoding="utf-8"?>
<comments xmlns="http://schemas.openxmlformats.org/spreadsheetml/2006/main">
  <authors>
    <author>Автор</author>
  </authors>
  <commentList>
    <comment ref="F26" authorId="0" shape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<sst xmlns="http://schemas.openxmlformats.org/spreadsheetml/2006/main" count="70" uniqueCount="61">
  <si>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</si>
  <si>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</si>
  <si>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</si>
  <si>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</si>
  <si>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</si>
  <si>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</si>
  <si>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</si>
  <si>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</si>
  <si>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</si>
  <si>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</si>
  <si>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</si>
  <si>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</si>
  <si>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</si>
  <si>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</si>
  <si>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</si>
  <si>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</si>
  <si>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</si>
  <si>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</si>
  <si>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</si>
  <si>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</si>
  <si>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Тестирвание</t>
  </si>
  <si>
    <t>Тестирвание (на обоих окружениях)</t>
  </si>
  <si>
    <t>Менеджмент</t>
  </si>
  <si>
    <t>Аналитика</t>
  </si>
  <si>
    <t>Архитектура</t>
  </si>
  <si>
    <t>Управление проектом (менеджмент + тех. руководство проектом)</t>
  </si>
  <si>
    <t>Деплой (на обоих окружениях)</t>
  </si>
  <si>
    <t>Интеграция</t>
  </si>
  <si>
    <t>Интеграционное тестирование</t>
  </si>
  <si>
    <t>Аналитическая поддержка (при возникновении вопросов в ходе разработки - решение их с заказчиком и партнерами, ответы на вопросы заказчика по функционалу)</t>
  </si>
  <si>
    <t>Приемка</t>
  </si>
  <si>
    <t>Запрос недостающих материалов у заказчика перед выкатом, согласование деталей (интерфейсов, текстов и пр.).</t>
  </si>
  <si>
    <r>
      <t xml:space="preserve">Аналитика 
</t>
    </r>
    <r>
      <rPr>
        <sz val="8"/>
        <color theme="1"/>
        <rFont val="Arial"/>
        <family val="2"/>
        <charset val="204"/>
      </rPr>
      <t>- предварительное согласование требований,
- спецификация,
- созвоны и обсуждения требований с Банком, Озон,
- актуализация спецификации после релиза.</t>
    </r>
  </si>
  <si>
    <t>Сайт</t>
  </si>
  <si>
    <t>Отладка</t>
  </si>
  <si>
    <t xml:space="preserve">BR-7036 Отображение предначисленных бонусов в течение 3-х рабочих дней с момента транзакции </t>
  </si>
  <si>
    <t xml:space="preserve">Архитектурная поддержка проекта </t>
  </si>
  <si>
    <t xml:space="preserve"> d</t>
  </si>
  <si>
    <t>Обноаление документа "Описание электронного обмена информацией с ВТБ24-Лояльность"</t>
  </si>
  <si>
    <t>Коннектор к банку</t>
  </si>
  <si>
    <t>Доработка реестрового взаимодействия  c ИС Банка по начислению бонусов</t>
  </si>
  <si>
    <t>Доработка раздела личного кабинета «Выписка»</t>
  </si>
  <si>
    <t>Добавление времени предполагаемого начисления в Процессинг</t>
  </si>
  <si>
    <t>Процессинг/Сайт</t>
  </si>
  <si>
    <t>Процессинг</t>
  </si>
  <si>
    <t>Настройка компонента Процессинг для реализации предначисленных бонусов</t>
  </si>
  <si>
    <t>1. Сделать срок отложенных начислений равным 100 годам
2. Завести новую валюту для "предначисленных" бонусов</t>
  </si>
  <si>
    <t>Ведение отдельного счёта для "предначисленных" бонусов</t>
  </si>
  <si>
    <t>1. Заведение нового счёта (если ранее таковой у клиента отсутствовал)
2. Отложенное начисление бонусов
3. Отмена отложенного начисления</t>
  </si>
  <si>
    <t>Публикация таблицы с операцциями по "предначисленным" бонусам</t>
  </si>
  <si>
    <t>Добаботка таблицы с выпиской</t>
  </si>
  <si>
    <t xml:space="preserve">1. Таблица
2. Независимый пейджинг
3. Независимые фильтры
4. Внутренняя интеграция с компонентом Процессинг
    4.1. Получение предначисленных транзакций (с фильтрацией)
    4.2. Получение баланса по предначисленным баллам
</t>
  </si>
  <si>
    <t>Настройки, тестирование (на тестовом и продуктивном окружениях)</t>
  </si>
  <si>
    <t>1. Новая вёрстка
2. Новая колонка "Дата транзакци"
Новых фильтров не предполагается.</t>
  </si>
  <si>
    <r>
      <t xml:space="preserve">Эта работа необходима для реализации данного функционала. Включает в себя работы:
1. Обновление версий компонентов Процессинг, БПШ (Бонусный платёжный шлюз) и Профиль (используется БПШ)
2. Интеграция существующего функционала сайта с новой версией Процессинга, БПШ и Профиля
</t>
    </r>
    <r>
      <rPr>
        <sz val="8"/>
        <color rgb="FFFF0000"/>
        <rFont val="Arial"/>
        <family val="2"/>
        <charset val="204"/>
      </rPr>
      <t>Работа будет оценена отдельно</t>
    </r>
  </si>
  <si>
    <t>Механизм очистки БД</t>
  </si>
  <si>
    <t>В связи с увеличивающимся объёмом транзакций, необходимо разработать механизм очистки исторических данных компонента Коннектор к Банку.
Исторические данные используются для осуществления поддержки и разбора проблем. Предложение: хранить данные только за последние 30 дней (если не для всех взаимодействий, то хотя бы для начислений).</t>
  </si>
  <si>
    <r>
      <t xml:space="preserve">Сейчас Процессинг может хранить только время банковской транзакции (можно задать) и время балловой транзакции (нельзя задать, всегда равно времени попадания операции в Процессинг). 
Необходимо добавить возможность задания предполагаемого времени начисления с возможностью сортировки и фильтрации по нему
</t>
    </r>
    <r>
      <rPr>
        <sz val="8"/>
        <color rgb="FFFF0000"/>
        <rFont val="Arial"/>
        <family val="2"/>
        <charset val="204"/>
      </rPr>
      <t>Т.к. предначисленные бонусы -- это очень странная фича для Процессинга, эту доработку можно попробовать заменить обходным решением: дату ожидаемого начисления записывать как POSTime, дату операции хранить и извлекать из описания операции.</t>
    </r>
  </si>
  <si>
    <t>Внедрение новой версии Процессинга, БПШ и Профиля</t>
  </si>
  <si>
    <t>Проектирование и согласование взаимодействия 3.6 Начисление бонусов на бонусные счета клиентов</t>
  </si>
  <si>
    <t>Предначисленные бонусы будут храниться на отдельном счету пользователя как отложенные начисления. Предположительно, для таких начислений будет выделена отельная валюта -- предначисленный бонус.
1. Получение реестра
    1.1. Проведение начислений (с расширенным набором аттрибутов)
    1.2. Проведение пред-начислений
    1.3.  Отмена пред-начислений
2. Формирование ответного файла
Ведение специального счёта вынесено в отдельную работу.
Есть риск того, что пред-начисления будут реализованы отдельным взаимодействием, которое добавит задачи:
1. Реализация и настройка нового взаимодействия (реестр + ответ)
2. Включение нового взаимодействия в отчёт по мониторингу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</si>
</sst>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vertical="top" wrapText="1"/>
    </xf>
    <xf numFmtId="1" fontId="6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center" vertical="top" wrapText="1"/>
    </xf>
    <xf numFmtId="1" fontId="6" fillId="0" borderId="2" xfId="0" applyNumberFormat="1" applyFont="1" applyFill="1" applyBorder="1" applyAlignment="1">
      <alignment horizontal="center" vertical="top" wrapText="1"/>
    </xf>
    <xf numFmtId="1" fontId="6" fillId="0" borderId="4" xfId="0" applyNumberFormat="1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horizontal="center" vertical="top" wrapText="1"/>
    </xf>
    <xf numFmtId="1" fontId="6" fillId="0" borderId="5" xfId="0" applyNumberFormat="1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top" wrapText="1"/>
    </xf>
    <xf numFmtId="1" fontId="4" fillId="2" borderId="1" xfId="0" applyNumberFormat="1" applyFont="1" applyFill="1" applyBorder="1" applyAlignment="1">
      <alignment horizontal="center" vertical="top" wrapText="1"/>
    </xf>
    <xf numFmtId="1" fontId="6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0" fontId="9" fillId="2" borderId="0" xfId="0" applyFont="1" applyFill="1" applyAlignment="1">
      <alignment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7"/>
  <sheetViews>
    <sheetView tabSelected="1" topLeftCell="D1" workbookViewId="0">
      <pane ySplit="1" topLeftCell="A5" activePane="bottomLeft" state="frozen"/>
      <selection activeCell="C1" sqref="C1"/>
      <selection pane="bottomLeft" activeCell="I11" sqref="I11"/>
    </sheetView>
  </sheetViews>
  <sheetFormatPr defaultColWidth="8.85546875" defaultRowHeight="12" x14ac:dyDescent="0.25"/>
  <cols>
    <col min="1" max="1" width="12.28515625" style="17" hidden="1" customWidth="1"/>
    <col min="2" max="2" width="7.140625" style="17" hidden="1" customWidth="1"/>
    <col min="3" max="3" width="8.85546875" style="39" customWidth="1"/>
    <col min="4" max="4" width="32" style="18" customWidth="1"/>
    <col min="5" max="5" width="14.85546875" style="6" bestFit="1" customWidth="1"/>
    <col min="6" max="6" width="45.28515625" style="19" customWidth="1"/>
    <col min="7" max="7" width="7.85546875" style="20" customWidth="1"/>
    <col min="8" max="8" width="10" style="20" customWidth="1"/>
    <col min="9" max="9" width="9.42578125" style="20" customWidth="1"/>
    <col min="10" max="10" width="9" style="20" customWidth="1"/>
    <col min="11" max="11" width="9.28515625" style="20" bestFit="1" customWidth="1"/>
    <col min="12" max="12" width="11.42578125" style="21" bestFit="1" customWidth="1"/>
    <col min="13" max="13" width="8" style="20" customWidth="1"/>
    <col min="14" max="14" width="102.28515625" style="36" customWidth="1"/>
    <col min="15" max="16384" width="8.85546875" style="11"/>
  </cols>
  <sheetData>
    <row r="1" spans="1:14" s="6" customFormat="1" ht="36" x14ac:dyDescent="0.25">
      <c r="A1" s="1" t="s">
        <v>16</v>
      </c>
      <c r="B1" s="1" t="s">
        <v>17</v>
      </c>
      <c r="C1" s="37" t="s">
        <v>15</v>
      </c>
      <c r="D1" s="2" t="s">
        <v>14</v>
      </c>
      <c r="E1" s="2" t="s">
        <v>19</v>
      </c>
      <c r="F1" s="3" t="s">
        <v>18</v>
      </c>
      <c r="G1" s="4" t="s">
        <v>1</v>
      </c>
      <c r="H1" s="4" t="s">
        <v>2</v>
      </c>
      <c r="I1" s="4" t="s">
        <v>0</v>
      </c>
      <c r="J1" s="4" t="s">
        <v>7</v>
      </c>
      <c r="K1" s="4" t="s">
        <v>8</v>
      </c>
      <c r="L1" s="5" t="s">
        <v>9</v>
      </c>
      <c r="M1" s="4" t="s">
        <v>10</v>
      </c>
      <c r="N1" s="34" t="s">
        <v>4</v>
      </c>
    </row>
    <row r="2" spans="1:14" s="14" customFormat="1" ht="48" x14ac:dyDescent="0.25">
      <c r="A2" s="30"/>
      <c r="B2" s="31"/>
      <c r="C2" s="8">
        <f>SUM(L3:L21)</f>
        <v>245.70589100041479</v>
      </c>
      <c r="D2" s="9" t="s">
        <v>35</v>
      </c>
      <c r="E2" s="32"/>
      <c r="F2" s="13"/>
      <c r="G2" s="10"/>
      <c r="H2" s="10"/>
      <c r="I2" s="10"/>
      <c r="J2" s="10"/>
      <c r="K2" s="10"/>
      <c r="L2" s="7"/>
      <c r="M2" s="10"/>
      <c r="N2" s="35"/>
    </row>
    <row r="3" spans="1:14" s="14" customFormat="1" ht="57" x14ac:dyDescent="0.25">
      <c r="A3" s="15"/>
      <c r="B3" s="15"/>
      <c r="C3" s="43"/>
      <c r="D3" s="41"/>
      <c r="E3" s="45" t="s">
        <v>23</v>
      </c>
      <c r="F3" s="46" t="s">
        <v>32</v>
      </c>
      <c r="G3" s="12"/>
      <c r="H3" s="12"/>
      <c r="I3" s="12"/>
      <c r="J3" s="12">
        <f t="shared" ref="J3:J13" si="0">(G3+4*H3+I3)/6</f>
        <v>0</v>
      </c>
      <c r="K3" s="12">
        <f>J3/$G$26</f>
        <v>0</v>
      </c>
      <c r="L3" s="47">
        <f>J3*$G$29/$G$25</f>
        <v>0</v>
      </c>
      <c r="M3" s="12">
        <f t="shared" ref="M3:M13" si="1">(I3-G3)/6</f>
        <v>0</v>
      </c>
      <c r="N3" s="48"/>
    </row>
    <row r="4" spans="1:14" s="14" customFormat="1" ht="24" x14ac:dyDescent="0.25">
      <c r="A4" s="15"/>
      <c r="B4" s="15"/>
      <c r="C4" s="38"/>
      <c r="D4" s="16"/>
      <c r="E4" s="45" t="s">
        <v>24</v>
      </c>
      <c r="F4" s="46" t="s">
        <v>59</v>
      </c>
      <c r="G4" s="12">
        <v>2</v>
      </c>
      <c r="H4" s="12">
        <v>4</v>
      </c>
      <c r="I4" s="12">
        <v>8</v>
      </c>
      <c r="J4" s="12">
        <f t="shared" si="0"/>
        <v>4.333333333333333</v>
      </c>
      <c r="K4" s="12">
        <f t="shared" ref="K4:K13" si="2">J4/$G$26</f>
        <v>6.6666666666666661</v>
      </c>
      <c r="L4" s="47">
        <f t="shared" ref="L4:L13" si="3">J4*$G$29/$G$25</f>
        <v>7.4072156832405174</v>
      </c>
      <c r="M4" s="12">
        <f t="shared" si="1"/>
        <v>1</v>
      </c>
      <c r="N4" s="48"/>
    </row>
    <row r="5" spans="1:14" s="14" customFormat="1" ht="24" x14ac:dyDescent="0.25">
      <c r="A5" s="15"/>
      <c r="B5" s="15"/>
      <c r="C5" s="38"/>
      <c r="D5" s="16"/>
      <c r="E5" s="45" t="s">
        <v>24</v>
      </c>
      <c r="F5" s="46" t="s">
        <v>38</v>
      </c>
      <c r="G5" s="12">
        <v>1</v>
      </c>
      <c r="H5" s="12">
        <v>2</v>
      </c>
      <c r="I5" s="12">
        <v>4</v>
      </c>
      <c r="J5" s="12">
        <f t="shared" si="0"/>
        <v>2.1666666666666665</v>
      </c>
      <c r="K5" s="12">
        <f t="shared" si="2"/>
        <v>3.333333333333333</v>
      </c>
      <c r="L5" s="47">
        <f t="shared" si="3"/>
        <v>3.7036078416202587</v>
      </c>
      <c r="M5" s="12">
        <f t="shared" si="1"/>
        <v>0.5</v>
      </c>
      <c r="N5" s="48"/>
    </row>
    <row r="6" spans="1:14" s="14" customFormat="1" ht="157.5" x14ac:dyDescent="0.25">
      <c r="A6" s="15"/>
      <c r="B6" s="15"/>
      <c r="C6" s="52"/>
      <c r="D6" s="53" t="s">
        <v>40</v>
      </c>
      <c r="E6" s="45" t="s">
        <v>39</v>
      </c>
      <c r="F6" s="46" t="s">
        <v>40</v>
      </c>
      <c r="G6" s="12">
        <v>12</v>
      </c>
      <c r="H6" s="12">
        <v>24</v>
      </c>
      <c r="I6" s="12">
        <v>30</v>
      </c>
      <c r="J6" s="12">
        <f t="shared" si="0"/>
        <v>23</v>
      </c>
      <c r="K6" s="12">
        <f t="shared" si="2"/>
        <v>35.384615384615387</v>
      </c>
      <c r="L6" s="47">
        <f t="shared" si="3"/>
        <v>39.315221703353522</v>
      </c>
      <c r="M6" s="12">
        <f t="shared" si="1"/>
        <v>3</v>
      </c>
      <c r="N6" s="48" t="s">
        <v>60</v>
      </c>
    </row>
    <row r="7" spans="1:14" s="14" customFormat="1" ht="33.75" x14ac:dyDescent="0.25">
      <c r="A7" s="15"/>
      <c r="B7" s="15"/>
      <c r="C7" s="51"/>
      <c r="D7" s="50"/>
      <c r="E7" s="45" t="s">
        <v>39</v>
      </c>
      <c r="F7" s="46" t="s">
        <v>47</v>
      </c>
      <c r="G7" s="12">
        <v>4</v>
      </c>
      <c r="H7" s="12">
        <v>8</v>
      </c>
      <c r="I7" s="12">
        <v>16</v>
      </c>
      <c r="J7" s="12">
        <f t="shared" si="0"/>
        <v>8.6666666666666661</v>
      </c>
      <c r="K7" s="12">
        <f t="shared" si="2"/>
        <v>13.333333333333332</v>
      </c>
      <c r="L7" s="47">
        <f t="shared" si="3"/>
        <v>14.814431366481035</v>
      </c>
      <c r="M7" s="12">
        <f t="shared" si="1"/>
        <v>2</v>
      </c>
      <c r="N7" s="48" t="s">
        <v>48</v>
      </c>
    </row>
    <row r="8" spans="1:14" s="14" customFormat="1" ht="56.25" x14ac:dyDescent="0.25">
      <c r="A8" s="15"/>
      <c r="B8" s="15"/>
      <c r="C8" s="51"/>
      <c r="D8" s="50"/>
      <c r="E8" s="45" t="s">
        <v>39</v>
      </c>
      <c r="F8" s="46" t="s">
        <v>55</v>
      </c>
      <c r="G8" s="12">
        <v>2</v>
      </c>
      <c r="H8" s="12">
        <v>4</v>
      </c>
      <c r="I8" s="12">
        <v>8</v>
      </c>
      <c r="J8" s="12">
        <f t="shared" si="0"/>
        <v>4.333333333333333</v>
      </c>
      <c r="K8" s="12">
        <f t="shared" si="2"/>
        <v>6.6666666666666661</v>
      </c>
      <c r="L8" s="47">
        <f t="shared" si="3"/>
        <v>7.4072156832405174</v>
      </c>
      <c r="M8" s="12">
        <f t="shared" si="1"/>
        <v>1</v>
      </c>
      <c r="N8" s="48" t="s">
        <v>56</v>
      </c>
    </row>
    <row r="9" spans="1:14" s="62" customFormat="1" ht="56.25" x14ac:dyDescent="0.25">
      <c r="A9" s="56"/>
      <c r="B9" s="56"/>
      <c r="C9" s="51"/>
      <c r="D9" s="50"/>
      <c r="E9" s="57" t="s">
        <v>43</v>
      </c>
      <c r="F9" s="58" t="s">
        <v>58</v>
      </c>
      <c r="G9" s="59"/>
      <c r="H9" s="59"/>
      <c r="I9" s="59"/>
      <c r="J9" s="59">
        <f t="shared" si="0"/>
        <v>0</v>
      </c>
      <c r="K9" s="59">
        <f t="shared" si="2"/>
        <v>0</v>
      </c>
      <c r="L9" s="60">
        <f t="shared" si="3"/>
        <v>0</v>
      </c>
      <c r="M9" s="59">
        <f t="shared" si="1"/>
        <v>0</v>
      </c>
      <c r="N9" s="61" t="s">
        <v>54</v>
      </c>
    </row>
    <row r="10" spans="1:14" s="14" customFormat="1" ht="24" x14ac:dyDescent="0.25">
      <c r="A10" s="15"/>
      <c r="B10" s="15"/>
      <c r="C10" s="51"/>
      <c r="D10" s="50"/>
      <c r="E10" s="45" t="s">
        <v>44</v>
      </c>
      <c r="F10" s="46" t="s">
        <v>45</v>
      </c>
      <c r="G10" s="12">
        <v>1</v>
      </c>
      <c r="H10" s="12">
        <v>2</v>
      </c>
      <c r="I10" s="12">
        <v>4</v>
      </c>
      <c r="J10" s="12">
        <f t="shared" si="0"/>
        <v>2.1666666666666665</v>
      </c>
      <c r="K10" s="12">
        <f t="shared" si="2"/>
        <v>3.333333333333333</v>
      </c>
      <c r="L10" s="47">
        <f t="shared" si="3"/>
        <v>3.7036078416202587</v>
      </c>
      <c r="M10" s="12">
        <f t="shared" si="1"/>
        <v>0.5</v>
      </c>
      <c r="N10" s="48" t="s">
        <v>46</v>
      </c>
    </row>
    <row r="11" spans="1:14" s="14" customFormat="1" ht="90" x14ac:dyDescent="0.25">
      <c r="A11" s="15"/>
      <c r="B11" s="15"/>
      <c r="C11" s="54"/>
      <c r="D11" s="55"/>
      <c r="E11" s="45" t="s">
        <v>44</v>
      </c>
      <c r="F11" s="46" t="s">
        <v>42</v>
      </c>
      <c r="G11" s="12">
        <v>16</v>
      </c>
      <c r="H11" s="12">
        <v>24</v>
      </c>
      <c r="I11" s="12">
        <v>36</v>
      </c>
      <c r="J11" s="12">
        <f t="shared" si="0"/>
        <v>24.666666666666668</v>
      </c>
      <c r="K11" s="12">
        <f t="shared" si="2"/>
        <v>37.948717948717949</v>
      </c>
      <c r="L11" s="47">
        <f t="shared" si="3"/>
        <v>42.164150812292178</v>
      </c>
      <c r="M11" s="12">
        <f t="shared" si="1"/>
        <v>3.3333333333333335</v>
      </c>
      <c r="N11" s="48" t="s">
        <v>57</v>
      </c>
    </row>
    <row r="12" spans="1:14" s="14" customFormat="1" ht="78.75" x14ac:dyDescent="0.25">
      <c r="A12" s="15"/>
      <c r="B12" s="15"/>
      <c r="C12" s="52"/>
      <c r="D12" s="53" t="s">
        <v>41</v>
      </c>
      <c r="E12" s="45" t="s">
        <v>33</v>
      </c>
      <c r="F12" s="46" t="s">
        <v>49</v>
      </c>
      <c r="G12" s="12">
        <v>8</v>
      </c>
      <c r="H12" s="12">
        <v>16</v>
      </c>
      <c r="I12" s="12">
        <v>24</v>
      </c>
      <c r="J12" s="12">
        <f t="shared" si="0"/>
        <v>16</v>
      </c>
      <c r="K12" s="12">
        <f t="shared" si="2"/>
        <v>24.615384615384613</v>
      </c>
      <c r="L12" s="47">
        <f t="shared" si="3"/>
        <v>27.349719445811143</v>
      </c>
      <c r="M12" s="12">
        <f t="shared" si="1"/>
        <v>2.6666666666666665</v>
      </c>
      <c r="N12" s="48" t="s">
        <v>51</v>
      </c>
    </row>
    <row r="13" spans="1:14" s="14" customFormat="1" ht="45" x14ac:dyDescent="0.25">
      <c r="A13" s="15"/>
      <c r="B13" s="15"/>
      <c r="C13" s="54"/>
      <c r="D13" s="55"/>
      <c r="E13" s="45" t="s">
        <v>33</v>
      </c>
      <c r="F13" s="46" t="s">
        <v>50</v>
      </c>
      <c r="G13" s="12">
        <v>2</v>
      </c>
      <c r="H13" s="12">
        <v>4</v>
      </c>
      <c r="I13" s="12">
        <v>8</v>
      </c>
      <c r="J13" s="12">
        <f t="shared" si="0"/>
        <v>4.333333333333333</v>
      </c>
      <c r="K13" s="12">
        <f t="shared" si="2"/>
        <v>6.6666666666666661</v>
      </c>
      <c r="L13" s="47">
        <f t="shared" si="3"/>
        <v>7.4072156832405174</v>
      </c>
      <c r="M13" s="12">
        <f t="shared" si="1"/>
        <v>1</v>
      </c>
      <c r="N13" s="48" t="s">
        <v>53</v>
      </c>
    </row>
    <row r="14" spans="1:14" s="14" customFormat="1" x14ac:dyDescent="0.25">
      <c r="A14" s="15"/>
      <c r="B14" s="15"/>
      <c r="C14" s="38"/>
      <c r="D14" s="16"/>
      <c r="E14" s="45" t="s">
        <v>27</v>
      </c>
      <c r="F14" s="49" t="s">
        <v>28</v>
      </c>
      <c r="G14" s="12">
        <v>2</v>
      </c>
      <c r="H14" s="12">
        <v>4</v>
      </c>
      <c r="I14" s="12">
        <v>8</v>
      </c>
      <c r="J14" s="12">
        <f t="shared" ref="J14:J21" si="4">(G14+4*H14+I14)/6</f>
        <v>4.333333333333333</v>
      </c>
      <c r="K14" s="12">
        <f>J14/$G$26</f>
        <v>6.6666666666666661</v>
      </c>
      <c r="L14" s="47">
        <f>J14*$G$29/$G$25</f>
        <v>7.4072156832405174</v>
      </c>
      <c r="M14" s="12">
        <f t="shared" ref="M14:M21" si="5">(I14-G14)/6</f>
        <v>1</v>
      </c>
      <c r="N14" s="48" t="s">
        <v>52</v>
      </c>
    </row>
    <row r="15" spans="1:14" s="14" customFormat="1" x14ac:dyDescent="0.25">
      <c r="A15" s="15"/>
      <c r="B15" s="15"/>
      <c r="C15" s="38"/>
      <c r="D15" s="16"/>
      <c r="E15" s="45" t="s">
        <v>20</v>
      </c>
      <c r="F15" s="49" t="s">
        <v>21</v>
      </c>
      <c r="G15" s="12">
        <f>SUM(G6:G13)*0.25</f>
        <v>11.25</v>
      </c>
      <c r="H15" s="12">
        <f>SUM(H6:H13)*0.25</f>
        <v>20.5</v>
      </c>
      <c r="I15" s="12">
        <f>SUM(I6:I13)*0.25</f>
        <v>31.5</v>
      </c>
      <c r="J15" s="12">
        <f t="shared" si="4"/>
        <v>20.791666666666668</v>
      </c>
      <c r="K15" s="12">
        <f>J15/$G$26</f>
        <v>31.987179487179489</v>
      </c>
      <c r="L15" s="47">
        <f>J15*$G$29/$G$25</f>
        <v>35.540390634009796</v>
      </c>
      <c r="M15" s="12">
        <f t="shared" si="5"/>
        <v>3.375</v>
      </c>
      <c r="N15" s="48"/>
    </row>
    <row r="16" spans="1:14" s="14" customFormat="1" x14ac:dyDescent="0.25">
      <c r="A16" s="15"/>
      <c r="B16" s="15"/>
      <c r="C16" s="38"/>
      <c r="D16" s="16"/>
      <c r="E16" s="45" t="s">
        <v>34</v>
      </c>
      <c r="F16" s="49" t="s">
        <v>34</v>
      </c>
      <c r="G16" s="12">
        <f>SUM(G6:G13)*0.3</f>
        <v>13.5</v>
      </c>
      <c r="H16" s="12">
        <f>SUM(H6:H13)*0.3</f>
        <v>24.599999999999998</v>
      </c>
      <c r="I16" s="12">
        <f>SUM(I6:I13)*0.3</f>
        <v>37.799999999999997</v>
      </c>
      <c r="J16" s="12">
        <f t="shared" si="4"/>
        <v>24.95</v>
      </c>
      <c r="K16" s="12">
        <f>J16/$G$26</f>
        <v>38.38461538461538</v>
      </c>
      <c r="L16" s="47">
        <f>J16*$G$29/$G$25</f>
        <v>42.648468760811745</v>
      </c>
      <c r="M16" s="12">
        <f t="shared" si="5"/>
        <v>4.05</v>
      </c>
      <c r="N16" s="48"/>
    </row>
    <row r="17" spans="1:14" s="14" customFormat="1" x14ac:dyDescent="0.25">
      <c r="A17" s="15"/>
      <c r="B17" s="15"/>
      <c r="C17" s="38"/>
      <c r="D17" s="16"/>
      <c r="E17" s="45" t="s">
        <v>24</v>
      </c>
      <c r="F17" s="46" t="s">
        <v>36</v>
      </c>
      <c r="G17" s="12"/>
      <c r="H17" s="12"/>
      <c r="I17" s="12"/>
      <c r="J17" s="12">
        <f t="shared" si="4"/>
        <v>0</v>
      </c>
      <c r="K17" s="12">
        <f>J17/$G$26</f>
        <v>0</v>
      </c>
      <c r="L17" s="47">
        <f>J17*$G$29/$G$25</f>
        <v>0</v>
      </c>
      <c r="M17" s="12">
        <f t="shared" si="5"/>
        <v>0</v>
      </c>
      <c r="N17" s="48"/>
    </row>
    <row r="18" spans="1:14" s="14" customFormat="1" ht="48" x14ac:dyDescent="0.25">
      <c r="A18" s="15"/>
      <c r="B18" s="15"/>
      <c r="C18" s="38"/>
      <c r="D18" s="16"/>
      <c r="E18" s="45" t="s">
        <v>23</v>
      </c>
      <c r="F18" s="49" t="s">
        <v>29</v>
      </c>
      <c r="G18" s="12"/>
      <c r="H18" s="12"/>
      <c r="I18" s="12"/>
      <c r="J18" s="12">
        <f t="shared" si="4"/>
        <v>0</v>
      </c>
      <c r="K18" s="12">
        <f>J18/$G$26</f>
        <v>0</v>
      </c>
      <c r="L18" s="47">
        <f>J18*$G$29/$G$25</f>
        <v>0</v>
      </c>
      <c r="M18" s="12">
        <f t="shared" si="5"/>
        <v>0</v>
      </c>
      <c r="N18" s="48"/>
    </row>
    <row r="19" spans="1:14" s="14" customFormat="1" ht="24" x14ac:dyDescent="0.25">
      <c r="A19" s="15"/>
      <c r="B19" s="15"/>
      <c r="C19" s="38"/>
      <c r="D19" s="16"/>
      <c r="E19" s="45" t="s">
        <v>22</v>
      </c>
      <c r="F19" s="46" t="s">
        <v>25</v>
      </c>
      <c r="G19" s="12"/>
      <c r="H19" s="12"/>
      <c r="I19" s="12"/>
      <c r="J19" s="12">
        <f t="shared" si="4"/>
        <v>0</v>
      </c>
      <c r="K19" s="12">
        <f>J19/$G$26</f>
        <v>0</v>
      </c>
      <c r="L19" s="47">
        <f>J19*$G$29/$G$25</f>
        <v>0</v>
      </c>
      <c r="M19" s="12">
        <f t="shared" si="5"/>
        <v>0</v>
      </c>
      <c r="N19" s="48"/>
    </row>
    <row r="20" spans="1:14" s="14" customFormat="1" x14ac:dyDescent="0.25">
      <c r="A20" s="15"/>
      <c r="B20" s="15"/>
      <c r="C20" s="38"/>
      <c r="D20" s="16"/>
      <c r="E20" s="45"/>
      <c r="F20" s="46" t="s">
        <v>30</v>
      </c>
      <c r="G20" s="12">
        <v>1</v>
      </c>
      <c r="H20" s="12">
        <v>2</v>
      </c>
      <c r="I20" s="12">
        <v>3</v>
      </c>
      <c r="J20" s="12">
        <f t="shared" si="4"/>
        <v>2</v>
      </c>
      <c r="K20" s="12">
        <f>J20/$G$26</f>
        <v>3.0769230769230766</v>
      </c>
      <c r="L20" s="47">
        <f>J20*$G$29/$G$25</f>
        <v>3.4187149307263929</v>
      </c>
      <c r="M20" s="12">
        <f t="shared" si="5"/>
        <v>0.33333333333333331</v>
      </c>
      <c r="N20" s="48" t="s">
        <v>31</v>
      </c>
    </row>
    <row r="21" spans="1:14" s="14" customFormat="1" x14ac:dyDescent="0.25">
      <c r="A21" s="15"/>
      <c r="B21" s="15"/>
      <c r="C21" s="44"/>
      <c r="D21" s="42"/>
      <c r="E21" s="45"/>
      <c r="F21" s="49" t="s">
        <v>26</v>
      </c>
      <c r="G21" s="12">
        <v>1</v>
      </c>
      <c r="H21" s="12">
        <v>2</v>
      </c>
      <c r="I21" s="12">
        <v>3</v>
      </c>
      <c r="J21" s="12">
        <f t="shared" si="4"/>
        <v>2</v>
      </c>
      <c r="K21" s="12">
        <f>J21/$G$26</f>
        <v>3.0769230769230766</v>
      </c>
      <c r="L21" s="47">
        <f>J21*$G$29/$G$25</f>
        <v>3.4187149307263929</v>
      </c>
      <c r="M21" s="12">
        <f t="shared" si="5"/>
        <v>0.33333333333333331</v>
      </c>
      <c r="N21" s="48"/>
    </row>
    <row r="24" spans="1:14" x14ac:dyDescent="0.25">
      <c r="F24" s="22" t="s">
        <v>6</v>
      </c>
      <c r="G24" s="23">
        <f>SUM(G2:G21)</f>
        <v>76.75</v>
      </c>
      <c r="H24" s="23">
        <f>SUM(H2:H21)</f>
        <v>141.1</v>
      </c>
      <c r="I24" s="23">
        <f>SUM(I2:I21)</f>
        <v>221.3</v>
      </c>
      <c r="M24" s="28">
        <f>SQRT(SUMSQ(M2:M21))</f>
        <v>7.9835812418014802</v>
      </c>
    </row>
    <row r="25" spans="1:14" x14ac:dyDescent="0.25">
      <c r="F25" s="22" t="s">
        <v>13</v>
      </c>
      <c r="G25" s="23">
        <f>(G24+4*H24+I24)/6</f>
        <v>143.74166666666667</v>
      </c>
      <c r="H25" s="24"/>
      <c r="I25" s="23"/>
      <c r="M25" s="28">
        <f>2*M24/G26</f>
        <v>24.56486535938917</v>
      </c>
    </row>
    <row r="26" spans="1:14" x14ac:dyDescent="0.25">
      <c r="F26" s="22" t="s">
        <v>5</v>
      </c>
      <c r="G26" s="25">
        <v>0.65</v>
      </c>
      <c r="H26" s="24"/>
      <c r="I26" s="23"/>
      <c r="M26" s="29">
        <f>M25/G29</f>
        <v>9.9976704910781727E-2</v>
      </c>
    </row>
    <row r="27" spans="1:14" x14ac:dyDescent="0.25">
      <c r="A27" s="11"/>
      <c r="B27" s="11"/>
      <c r="C27" s="40"/>
      <c r="D27" s="11"/>
      <c r="E27" s="33"/>
      <c r="F27" s="22" t="s">
        <v>3</v>
      </c>
      <c r="G27" s="23">
        <f>G24/G26</f>
        <v>118.07692307692307</v>
      </c>
      <c r="H27" s="24">
        <f>H24/G26</f>
        <v>217.07692307692307</v>
      </c>
      <c r="I27" s="23">
        <f>I24/G26</f>
        <v>340.46153846153845</v>
      </c>
      <c r="K27" s="20" t="s">
        <v>37</v>
      </c>
      <c r="M27" s="28"/>
    </row>
    <row r="28" spans="1:14" x14ac:dyDescent="0.25">
      <c r="A28" s="11"/>
      <c r="B28" s="11"/>
      <c r="C28" s="40"/>
      <c r="D28" s="11"/>
      <c r="E28" s="33"/>
      <c r="F28" s="26" t="s">
        <v>12</v>
      </c>
      <c r="G28" s="23">
        <f>(G27+4*H27+I27)/6</f>
        <v>221.14102564102564</v>
      </c>
      <c r="H28" s="24"/>
      <c r="I28" s="23"/>
      <c r="M28" s="28"/>
    </row>
    <row r="29" spans="1:14" x14ac:dyDescent="0.25">
      <c r="A29" s="11"/>
      <c r="B29" s="11"/>
      <c r="C29" s="40"/>
      <c r="D29" s="11"/>
      <c r="E29" s="33"/>
      <c r="F29" s="27" t="s">
        <v>11</v>
      </c>
      <c r="G29" s="23">
        <f>G28+M24*2/G26</f>
        <v>245.70589100041479</v>
      </c>
      <c r="H29" s="24"/>
      <c r="I29" s="23"/>
      <c r="M29" s="28"/>
      <c r="N29" s="11"/>
    </row>
    <row r="30" spans="1:14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8" spans="1:14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3" spans="1:14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5" spans="1:14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</sheetData>
  <mergeCells count="4">
    <mergeCell ref="C12:C13"/>
    <mergeCell ref="D12:D13"/>
    <mergeCell ref="D6:D11"/>
    <mergeCell ref="C6:C11"/>
  </mergeCells>
  <pageMargins left="0.23622047244094491" right="0.23622047244094491" top="0.74803149606299213" bottom="0.74803149606299213" header="0.31496062992125984" footer="0.31496062992125984"/>
  <pageSetup paperSize="9" scale="7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85DE1AA-8A51-4E1D-817E-88E3F1D77B6A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BR-7036</vt:lpstr>
      <vt:lpstr>'BR-7036'!_Toc388514390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2014-05-27T12:23:14Z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