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BR-7038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9" l="1"/>
  <c r="K16" i="19"/>
  <c r="M16" i="19"/>
  <c r="M5" i="19" l="1"/>
  <c r="K5" i="19"/>
  <c r="J5" i="19"/>
  <c r="I19" i="19"/>
  <c r="H19" i="19"/>
  <c r="G19" i="19"/>
  <c r="I18" i="19"/>
  <c r="H18" i="19"/>
  <c r="G18" i="19"/>
  <c r="J7" i="19"/>
  <c r="K7" i="19"/>
  <c r="M7" i="19"/>
  <c r="J8" i="19"/>
  <c r="K8" i="19"/>
  <c r="M8" i="19"/>
  <c r="J9" i="19"/>
  <c r="K9" i="19"/>
  <c r="M9" i="19"/>
  <c r="J10" i="19"/>
  <c r="K10" i="19"/>
  <c r="M10" i="19"/>
  <c r="J11" i="19"/>
  <c r="K11" i="19"/>
  <c r="M11" i="19"/>
  <c r="J12" i="19"/>
  <c r="K12" i="19"/>
  <c r="M12" i="19"/>
  <c r="J13" i="19"/>
  <c r="K13" i="19"/>
  <c r="M13" i="19"/>
  <c r="J14" i="19"/>
  <c r="K14" i="19"/>
  <c r="M14" i="19"/>
  <c r="J15" i="19"/>
  <c r="K15" i="19"/>
  <c r="M15" i="19"/>
  <c r="J17" i="19"/>
  <c r="K17" i="19"/>
  <c r="M17" i="19"/>
  <c r="J6" i="19" l="1"/>
  <c r="K6" i="19"/>
  <c r="M6" i="19"/>
  <c r="K18" i="19" l="1"/>
  <c r="J18" i="19" l="1"/>
  <c r="J20" i="19"/>
  <c r="K20" i="19"/>
  <c r="M20" i="19"/>
  <c r="J21" i="19"/>
  <c r="K21" i="19"/>
  <c r="M21" i="19"/>
  <c r="J22" i="19"/>
  <c r="K22" i="19"/>
  <c r="M22" i="19"/>
  <c r="J23" i="19"/>
  <c r="K23" i="19"/>
  <c r="M23" i="19"/>
  <c r="M4" i="19" l="1"/>
  <c r="K4" i="19"/>
  <c r="J4" i="19"/>
  <c r="K19" i="19"/>
  <c r="J19" i="19"/>
  <c r="M18" i="19" l="1"/>
  <c r="M19" i="19"/>
  <c r="I26" i="19"/>
  <c r="I29" i="19" s="1"/>
  <c r="G26" i="19"/>
  <c r="G29" i="19" s="1"/>
  <c r="H26" i="19"/>
  <c r="H29" i="19" s="1"/>
  <c r="M3" i="19"/>
  <c r="J3" i="19"/>
  <c r="K3" i="19" s="1"/>
  <c r="M26" i="19" l="1"/>
  <c r="M27" i="19" s="1"/>
  <c r="G27" i="19"/>
  <c r="G30" i="19"/>
  <c r="G31" i="19" l="1"/>
  <c r="L5" i="19" l="1"/>
  <c r="L16" i="19"/>
  <c r="L7" i="19"/>
  <c r="L8" i="19"/>
  <c r="L9" i="19"/>
  <c r="L10" i="19"/>
  <c r="L11" i="19"/>
  <c r="L12" i="19"/>
  <c r="L13" i="19"/>
  <c r="L14" i="19"/>
  <c r="L15" i="19"/>
  <c r="L17" i="19"/>
  <c r="L6" i="19"/>
  <c r="L21" i="19"/>
  <c r="L20" i="19"/>
  <c r="L23" i="19"/>
  <c r="L22" i="19"/>
  <c r="L4" i="19"/>
  <c r="L18" i="19"/>
  <c r="L19" i="19"/>
  <c r="L3" i="19"/>
  <c r="M28" i="19"/>
</calcChain>
</file>

<file path=xl/comments1.xml><?xml version="1.0" encoding="utf-8"?>
<comments xmlns="http://schemas.openxmlformats.org/spreadsheetml/2006/main">
  <authors>
    <author>Автор</author>
  </authors>
  <commentList>
    <comment ref="F28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<sst xmlns="http://schemas.openxmlformats.org/spreadsheetml/2006/main" count="80" uniqueCount="67">
  <si>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</si>
  <si>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</si>
  <si>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</si>
  <si>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</si>
  <si>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</si>
  <si>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</si>
  <si>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</si>
  <si>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</si>
  <si>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</si>
  <si>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</si>
  <si>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</si>
  <si>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</si>
  <si>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</si>
  <si>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</si>
  <si>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</si>
  <si>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</si>
  <si>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</si>
  <si>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</si>
  <si>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</si>
  <si>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</si>
  <si>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</si>
  <si>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</si>
  <si>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</si>
  <si>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</si>
  <si>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</si>
  <si>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</si>
  <si>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</si>
  <si>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</si>
  <si>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</si>
  <si>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</si>
  <si>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BR-7038 Перевод бонусов другу</t>
  </si>
  <si>
    <t>Выполнение перевода средств от одного клиента другому</t>
  </si>
  <si>
    <t>Сайт</t>
  </si>
  <si>
    <t>Коннектор к Банку</t>
  </si>
  <si>
    <t>Лимиты переводов</t>
  </si>
  <si>
    <t>Новое взаимодействие с ИС Банка по подтверждению переводов (по двум файлам)</t>
  </si>
  <si>
    <t>Информирование клиента о статусе переводов</t>
  </si>
  <si>
    <t>Отображение бонусов переводов в Выписке</t>
  </si>
  <si>
    <t>Реализация механизма проверки лимитов пользователя</t>
  </si>
  <si>
    <t>Реализация взаимодействия  ИС Банка по подтверждению переводов</t>
  </si>
  <si>
    <t>Реализация информирования клиента через ЛК об отказе в проведении перевода</t>
  </si>
  <si>
    <t>Специальные правила формирования описания транзакции для переводов в Выписке</t>
  </si>
  <si>
    <t>Алгоритм предварительной валидации перевода</t>
  </si>
  <si>
    <t>Подтверждение OTP для переводов</t>
  </si>
  <si>
    <t>Страница "Перевод бонусов"</t>
  </si>
  <si>
    <t>Страница ошибки подтверждения перевода</t>
  </si>
  <si>
    <t>Простая статическая страница с текстом, предоставляемым банком.</t>
  </si>
  <si>
    <t>Механизм приёма заявок на перевод (сервер)</t>
  </si>
  <si>
    <t>1. Баз данных
2. Создание заявок
    1. Холдирование средств клиента
    2. Добавление заявки в базу</t>
  </si>
  <si>
    <t>Текст предоставляется банком</t>
  </si>
  <si>
    <r>
      <t xml:space="preserve">1. Проверка отправителя
    1.1. Баланс
    1.2. Проверка лимитов (реализация алгоритмов </t>
    </r>
    <r>
      <rPr>
        <b/>
        <sz val="8"/>
        <rFont val="Arial"/>
        <family val="2"/>
        <charset val="204"/>
      </rPr>
      <t>оценена отдельно</t>
    </r>
    <r>
      <rPr>
        <sz val="8"/>
        <rFont val="Arial"/>
        <family val="2"/>
        <charset val="204"/>
      </rPr>
      <t>)
2. Проверка получателя
    2.1. Существование клиента с указанным номером телефона
    2.2. Статус получателя
    2.3. Списки на отключение
3. Предоставление информации о получателе поьзователю для самостоятельной проверки правильности заполнения формы 
    3.1. Фамилия и первая буква имени (для активированных пользователей)</t>
    </r>
  </si>
  <si>
    <t>Процессинг</t>
  </si>
  <si>
    <r>
      <t xml:space="preserve">1. Выгрузка реестра с заявками на перевод
2. Обработка ответа от Банка
    2.1. Списание средств для подтверждённых переводов
    2.2. Расхолдирование средств для отменённых переводов
    2.3. Информирование об отказе </t>
    </r>
    <r>
      <rPr>
        <b/>
        <sz val="8"/>
        <rFont val="Arial"/>
        <family val="2"/>
        <charset val="204"/>
      </rPr>
      <t xml:space="preserve">оценено отдельно
</t>
    </r>
    <r>
      <rPr>
        <sz val="8"/>
        <rFont val="Arial"/>
        <family val="2"/>
        <charset val="204"/>
      </rPr>
      <t xml:space="preserve">3. Добавление взаимодействия в отчёт о файлообмене
</t>
    </r>
  </si>
  <si>
    <t>Коннектор к банку</t>
  </si>
  <si>
    <t>Страница успешного перевода (именно в этот момент происходит создание заявки на перевод)</t>
  </si>
  <si>
    <t>1. Страница перевода
    1.1. Вёрстка
    1.2. Реализация формы перевода
    1.3. Реализация подтверждения правильности заполнения формы (запрос и отображение информации об отправителе)
    1.4. Реализация сценариев с отображением ошибок перевода
2. Добавление в меню
3. Внутрення интеграция с Коннектором к банку
Есть риск разбиения на три страницы: ввод, подтверждение, ошибки</t>
  </si>
  <si>
    <t>1. Реализовать подтверждение одноразовым паролем для переводов (на основе имеющегося компонента подсистемы безопасности)
2. Сконфигурировать текст СМС
3. Создание страницы подтверждения перевода (на основе страницы подтверждения заказа)
Есть риски с необходимостью кастомизации сценариев с ошибками подтверждения OTP</t>
  </si>
  <si>
    <t>1. Механизм хранения настоек лимитов с учётом сегментов (АРМ не требуется)
2. Проверка дневных лимитов по клиенту
3. Проверка месячных лимитов по клиенту
Лимиты рассчитываются по заявкам на перевод, находящимся в одном из двух состояний:
• По тем, которые были подтверждены Банком.
• По тем, по которым ещё не получено решение от Банка.</t>
  </si>
  <si>
    <t>Проектирование и постановка задач</t>
  </si>
  <si>
    <t>Обновление документа "Описание электронного обмена информацией с ВТБ24-Лояльность"</t>
  </si>
  <si>
    <t>1. Добавление взаимодействия по подтверждению переводов Банком
2. Согласование взаимодействия с Банком</t>
  </si>
  <si>
    <t>1. Вёрстка (аналогична странице Спасибо для заказа)
2. Создание заявки на перевод 
3. Внутренняя интеграция с компонентом Коннектор к банку</t>
  </si>
  <si>
    <t>Доработка функционала авторизации списания: возможность добавления описания</t>
  </si>
  <si>
    <t>Заведение нового канала списания для переводов между клиентами</t>
  </si>
  <si>
    <r>
      <t xml:space="preserve">1. Формирование описания транзакции по требованию банка
2. Внутренняя интеграция с Процессингом (включает настройку нового канала списания)
4. Доработка процессинга </t>
    </r>
    <r>
      <rPr>
        <b/>
        <sz val="8"/>
        <rFont val="Arial"/>
        <family val="2"/>
        <charset val="204"/>
      </rPr>
      <t xml:space="preserve">оценена отдельно
</t>
    </r>
    <r>
      <rPr>
        <sz val="8"/>
        <rFont val="Arial"/>
        <family val="2"/>
        <charset val="204"/>
      </rPr>
      <t>Так как холдирование сейчас возможно только для авторизации списаний по чеку (как при заказе товаров), мы не можем указать описание транзакции без доработок Процессинга.</t>
    </r>
  </si>
  <si>
    <t>Регистрация в Процессинге нового канала списания для переводов между клиентами</t>
  </si>
  <si>
    <r>
      <rPr>
        <sz val="8"/>
        <rFont val="Arial"/>
        <family val="2"/>
        <charset val="204"/>
      </rPr>
      <t xml:space="preserve">1. Добавление поля Description в метод авторизации списания
2. Включение ChannelId в состав полей транзакций
</t>
    </r>
    <r>
      <rPr>
        <sz val="8"/>
        <color rgb="FFFF0000"/>
        <rFont val="Arial"/>
        <family val="2"/>
        <charset val="204"/>
      </rPr>
      <t xml:space="preserve">
Работы по это задаче оценены отдельно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</si>
</sst>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9"/>
  <sheetViews>
    <sheetView tabSelected="1" workbookViewId="0">
      <pane ySplit="1" topLeftCell="A11" activePane="bottomLeft" state="frozen"/>
      <selection activeCell="C1" sqref="C1"/>
      <selection pane="bottomLeft" activeCell="N17" sqref="N17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4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J3/$G$28</f>
        <v>0</v>
      </c>
      <c r="L3" s="15">
        <f>J3*$G$31/$G$27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>
        <v>2</v>
      </c>
      <c r="H4" s="14">
        <v>4</v>
      </c>
      <c r="I4" s="14">
        <v>8</v>
      </c>
      <c r="J4" s="13">
        <f>(G4+4*H4+I4)/6</f>
        <v>4.333333333333333</v>
      </c>
      <c r="K4" s="13">
        <f>I4/$G$28</f>
        <v>11.76470588235294</v>
      </c>
      <c r="L4" s="15">
        <f>J4*$G$31/$G$27</f>
        <v>7.2026619403215788</v>
      </c>
      <c r="M4" s="13">
        <f>(I4-G4)/6</f>
        <v>1</v>
      </c>
      <c r="N4" s="52" t="s">
        <v>58</v>
      </c>
    </row>
    <row r="5" spans="1:14" s="18" customFormat="1" ht="24" x14ac:dyDescent="0.25">
      <c r="A5" s="19"/>
      <c r="B5" s="19"/>
      <c r="C5" s="43"/>
      <c r="D5" s="20"/>
      <c r="E5" s="46" t="s">
        <v>24</v>
      </c>
      <c r="F5" s="16" t="s">
        <v>59</v>
      </c>
      <c r="G5" s="14">
        <v>3</v>
      </c>
      <c r="H5" s="14">
        <v>6</v>
      </c>
      <c r="I5" s="14">
        <v>12</v>
      </c>
      <c r="J5" s="13">
        <f>(G5+4*H5+I5)/6</f>
        <v>6.5</v>
      </c>
      <c r="K5" s="13">
        <f>I5/$G$28</f>
        <v>17.647058823529409</v>
      </c>
      <c r="L5" s="15">
        <f>J5*$G$31/$G$27</f>
        <v>10.80399291048237</v>
      </c>
      <c r="M5" s="13">
        <f>(I5-G5)/6</f>
        <v>1.5</v>
      </c>
      <c r="N5" s="52" t="s">
        <v>60</v>
      </c>
    </row>
    <row r="6" spans="1:14" s="18" customFormat="1" ht="106.5" customHeight="1" x14ac:dyDescent="0.25">
      <c r="A6" s="19"/>
      <c r="B6" s="19"/>
      <c r="C6" s="43"/>
      <c r="D6" s="64" t="s">
        <v>31</v>
      </c>
      <c r="E6" s="46" t="s">
        <v>32</v>
      </c>
      <c r="F6" s="16" t="s">
        <v>44</v>
      </c>
      <c r="G6" s="14">
        <v>8</v>
      </c>
      <c r="H6" s="14">
        <v>16</v>
      </c>
      <c r="I6" s="14">
        <v>30</v>
      </c>
      <c r="J6" s="13">
        <f t="shared" ref="J6:J18" si="0">(G6+4*H6+I6)/6</f>
        <v>17</v>
      </c>
      <c r="K6" s="13">
        <f>I6/$G$28</f>
        <v>44.117647058823529</v>
      </c>
      <c r="L6" s="15">
        <f>J6*$G$31/$G$27</f>
        <v>28.256596842800043</v>
      </c>
      <c r="M6" s="13">
        <f t="shared" ref="M6" si="1">(I6-G6)/6</f>
        <v>3.6666666666666665</v>
      </c>
      <c r="N6" s="1" t="s">
        <v>55</v>
      </c>
    </row>
    <row r="7" spans="1:14" s="18" customFormat="1" ht="57.75" customHeight="1" x14ac:dyDescent="0.25">
      <c r="A7" s="19"/>
      <c r="B7" s="19"/>
      <c r="C7" s="43"/>
      <c r="D7" s="64"/>
      <c r="E7" s="54" t="s">
        <v>32</v>
      </c>
      <c r="F7" s="60" t="s">
        <v>43</v>
      </c>
      <c r="G7" s="56">
        <v>1</v>
      </c>
      <c r="H7" s="56">
        <v>3</v>
      </c>
      <c r="I7" s="56">
        <v>8</v>
      </c>
      <c r="J7" s="13">
        <f t="shared" ref="J7:J17" si="2">(G7+4*H7+I7)/6</f>
        <v>3.5</v>
      </c>
      <c r="K7" s="13">
        <f>I7/$G$28</f>
        <v>11.76470588235294</v>
      </c>
      <c r="L7" s="15">
        <f>J7*$G$31/$G$27</f>
        <v>5.8175346441058915</v>
      </c>
      <c r="M7" s="13">
        <f t="shared" ref="M7:M17" si="3">(I7-G7)/6</f>
        <v>1.1666666666666667</v>
      </c>
      <c r="N7" s="59" t="s">
        <v>56</v>
      </c>
    </row>
    <row r="8" spans="1:14" s="18" customFormat="1" ht="41.25" customHeight="1" x14ac:dyDescent="0.25">
      <c r="A8" s="19"/>
      <c r="B8" s="19"/>
      <c r="C8" s="43"/>
      <c r="D8" s="64"/>
      <c r="E8" s="54" t="s">
        <v>32</v>
      </c>
      <c r="F8" s="60" t="s">
        <v>54</v>
      </c>
      <c r="G8" s="56">
        <v>2</v>
      </c>
      <c r="H8" s="56">
        <v>4</v>
      </c>
      <c r="I8" s="56">
        <v>6</v>
      </c>
      <c r="J8" s="13">
        <f t="shared" si="2"/>
        <v>4</v>
      </c>
      <c r="K8" s="13">
        <f>I8/$G$28</f>
        <v>8.8235294117647047</v>
      </c>
      <c r="L8" s="15">
        <f>J8*$G$31/$G$27</f>
        <v>6.6486110218353041</v>
      </c>
      <c r="M8" s="13">
        <f t="shared" si="3"/>
        <v>0.66666666666666663</v>
      </c>
      <c r="N8" s="59" t="s">
        <v>61</v>
      </c>
    </row>
    <row r="9" spans="1:14" s="18" customFormat="1" ht="19.5" customHeight="1" x14ac:dyDescent="0.25">
      <c r="A9" s="19"/>
      <c r="B9" s="19"/>
      <c r="C9" s="43"/>
      <c r="D9" s="64"/>
      <c r="E9" s="54" t="s">
        <v>32</v>
      </c>
      <c r="F9" s="60" t="s">
        <v>45</v>
      </c>
      <c r="G9" s="56">
        <v>1</v>
      </c>
      <c r="H9" s="56">
        <v>1</v>
      </c>
      <c r="I9" s="56">
        <v>2</v>
      </c>
      <c r="J9" s="13">
        <f t="shared" si="2"/>
        <v>1.1666666666666667</v>
      </c>
      <c r="K9" s="13">
        <f>I9/$G$28</f>
        <v>2.9411764705882351</v>
      </c>
      <c r="L9" s="15">
        <f>J9*$G$31/$G$27</f>
        <v>1.9391782147019638</v>
      </c>
      <c r="M9" s="13">
        <f t="shared" si="3"/>
        <v>0.16666666666666666</v>
      </c>
      <c r="N9" s="59" t="s">
        <v>46</v>
      </c>
    </row>
    <row r="10" spans="1:14" s="18" customFormat="1" ht="101.25" x14ac:dyDescent="0.25">
      <c r="A10" s="19"/>
      <c r="B10" s="19"/>
      <c r="C10" s="43"/>
      <c r="D10" s="64"/>
      <c r="E10" s="54" t="s">
        <v>33</v>
      </c>
      <c r="F10" s="60" t="s">
        <v>42</v>
      </c>
      <c r="G10" s="56">
        <v>2</v>
      </c>
      <c r="H10" s="56">
        <v>4</v>
      </c>
      <c r="I10" s="56">
        <v>8</v>
      </c>
      <c r="J10" s="13">
        <f t="shared" si="2"/>
        <v>4.333333333333333</v>
      </c>
      <c r="K10" s="13">
        <f>I10/$G$28</f>
        <v>11.76470588235294</v>
      </c>
      <c r="L10" s="15">
        <f>J10*$G$31/$G$27</f>
        <v>7.2026619403215788</v>
      </c>
      <c r="M10" s="13">
        <f t="shared" si="3"/>
        <v>1</v>
      </c>
      <c r="N10" s="59" t="s">
        <v>50</v>
      </c>
    </row>
    <row r="11" spans="1:14" s="18" customFormat="1" ht="45" x14ac:dyDescent="0.25">
      <c r="A11" s="19"/>
      <c r="B11" s="19"/>
      <c r="C11" s="43"/>
      <c r="D11" s="65"/>
      <c r="E11" s="54" t="s">
        <v>33</v>
      </c>
      <c r="F11" s="60" t="s">
        <v>47</v>
      </c>
      <c r="G11" s="56">
        <v>4</v>
      </c>
      <c r="H11" s="56">
        <v>8</v>
      </c>
      <c r="I11" s="56">
        <v>16</v>
      </c>
      <c r="J11" s="13">
        <f t="shared" si="2"/>
        <v>8.6666666666666661</v>
      </c>
      <c r="K11" s="13">
        <f>I11/$G$28</f>
        <v>23.52941176470588</v>
      </c>
      <c r="L11" s="15">
        <f>J11*$G$31/$G$27</f>
        <v>14.405323880643158</v>
      </c>
      <c r="M11" s="13">
        <f t="shared" si="3"/>
        <v>2</v>
      </c>
      <c r="N11" s="59" t="s">
        <v>48</v>
      </c>
    </row>
    <row r="12" spans="1:14" s="18" customFormat="1" ht="78.75" x14ac:dyDescent="0.25">
      <c r="A12" s="19"/>
      <c r="B12" s="19"/>
      <c r="C12" s="43"/>
      <c r="D12" s="63" t="s">
        <v>34</v>
      </c>
      <c r="E12" s="54" t="s">
        <v>33</v>
      </c>
      <c r="F12" s="60" t="s">
        <v>38</v>
      </c>
      <c r="G12" s="56">
        <v>4</v>
      </c>
      <c r="H12" s="56">
        <v>8</v>
      </c>
      <c r="I12" s="56">
        <v>16</v>
      </c>
      <c r="J12" s="13">
        <f t="shared" si="2"/>
        <v>8.6666666666666661</v>
      </c>
      <c r="K12" s="13">
        <f>I12/$G$28</f>
        <v>23.52941176470588</v>
      </c>
      <c r="L12" s="15">
        <f>J12*$G$31/$G$27</f>
        <v>14.405323880643158</v>
      </c>
      <c r="M12" s="13">
        <f t="shared" si="3"/>
        <v>2</v>
      </c>
      <c r="N12" s="59" t="s">
        <v>57</v>
      </c>
    </row>
    <row r="13" spans="1:14" s="18" customFormat="1" ht="70.5" customHeight="1" x14ac:dyDescent="0.25">
      <c r="A13" s="19"/>
      <c r="B13" s="19"/>
      <c r="C13" s="43"/>
      <c r="D13" s="63" t="s">
        <v>35</v>
      </c>
      <c r="E13" s="54" t="s">
        <v>33</v>
      </c>
      <c r="F13" s="61" t="s">
        <v>39</v>
      </c>
      <c r="G13" s="56">
        <v>10</v>
      </c>
      <c r="H13" s="56">
        <v>20</v>
      </c>
      <c r="I13" s="56">
        <v>26</v>
      </c>
      <c r="J13" s="13">
        <f t="shared" si="2"/>
        <v>19.333333333333332</v>
      </c>
      <c r="K13" s="13">
        <f>I13/$G$28</f>
        <v>38.235294117647058</v>
      </c>
      <c r="L13" s="15">
        <f>J13*$G$31/$G$27</f>
        <v>32.134953272203965</v>
      </c>
      <c r="M13" s="13">
        <f t="shared" si="3"/>
        <v>2.6666666666666665</v>
      </c>
      <c r="N13" s="59" t="s">
        <v>52</v>
      </c>
    </row>
    <row r="14" spans="1:14" s="18" customFormat="1" ht="24" x14ac:dyDescent="0.25">
      <c r="A14" s="19"/>
      <c r="B14" s="19"/>
      <c r="C14" s="43"/>
      <c r="D14" s="63" t="s">
        <v>36</v>
      </c>
      <c r="E14" s="54" t="s">
        <v>33</v>
      </c>
      <c r="F14" s="61" t="s">
        <v>40</v>
      </c>
      <c r="G14" s="56">
        <v>1</v>
      </c>
      <c r="H14" s="56">
        <v>1</v>
      </c>
      <c r="I14" s="56">
        <v>2</v>
      </c>
      <c r="J14" s="13">
        <f t="shared" si="2"/>
        <v>1.1666666666666667</v>
      </c>
      <c r="K14" s="13">
        <f>I14/$G$28</f>
        <v>2.9411764705882351</v>
      </c>
      <c r="L14" s="15">
        <f>J14*$G$31/$G$27</f>
        <v>1.9391782147019638</v>
      </c>
      <c r="M14" s="13">
        <f t="shared" si="3"/>
        <v>0.16666666666666666</v>
      </c>
      <c r="N14" s="59" t="s">
        <v>49</v>
      </c>
    </row>
    <row r="15" spans="1:14" s="18" customFormat="1" ht="67.5" x14ac:dyDescent="0.25">
      <c r="A15" s="19"/>
      <c r="B15" s="19"/>
      <c r="C15" s="43"/>
      <c r="D15" s="66" t="s">
        <v>37</v>
      </c>
      <c r="E15" s="54" t="s">
        <v>53</v>
      </c>
      <c r="F15" s="16" t="s">
        <v>41</v>
      </c>
      <c r="G15" s="56">
        <v>2</v>
      </c>
      <c r="H15" s="56">
        <v>4</v>
      </c>
      <c r="I15" s="56">
        <v>8</v>
      </c>
      <c r="J15" s="13">
        <f t="shared" si="2"/>
        <v>4.333333333333333</v>
      </c>
      <c r="K15" s="13">
        <f>I15/$G$28</f>
        <v>11.76470588235294</v>
      </c>
      <c r="L15" s="15">
        <f>J15*$G$31/$G$27</f>
        <v>7.2026619403215788</v>
      </c>
      <c r="M15" s="13">
        <f t="shared" si="3"/>
        <v>1</v>
      </c>
      <c r="N15" s="59" t="s">
        <v>64</v>
      </c>
    </row>
    <row r="16" spans="1:14" s="18" customFormat="1" ht="24" x14ac:dyDescent="0.25">
      <c r="A16" s="19"/>
      <c r="B16" s="19"/>
      <c r="C16" s="43"/>
      <c r="D16" s="64"/>
      <c r="E16" s="54" t="s">
        <v>51</v>
      </c>
      <c r="F16" s="60" t="s">
        <v>63</v>
      </c>
      <c r="G16" s="56">
        <v>1</v>
      </c>
      <c r="H16" s="56">
        <v>2</v>
      </c>
      <c r="I16" s="56">
        <v>3</v>
      </c>
      <c r="J16" s="13">
        <f t="shared" si="2"/>
        <v>2</v>
      </c>
      <c r="K16" s="13">
        <f>I16/$G$28</f>
        <v>4.4117647058823524</v>
      </c>
      <c r="L16" s="15">
        <f>J16*$G$31/$G$27</f>
        <v>3.324305510917652</v>
      </c>
      <c r="M16" s="13">
        <f t="shared" si="3"/>
        <v>0.33333333333333331</v>
      </c>
      <c r="N16" s="59" t="s">
        <v>65</v>
      </c>
    </row>
    <row r="17" spans="1:14" s="18" customFormat="1" ht="45" x14ac:dyDescent="0.25">
      <c r="A17" s="19"/>
      <c r="B17" s="19"/>
      <c r="C17" s="43"/>
      <c r="D17" s="64"/>
      <c r="E17" s="54" t="s">
        <v>51</v>
      </c>
      <c r="F17" s="60" t="s">
        <v>62</v>
      </c>
      <c r="G17" s="56"/>
      <c r="H17" s="56"/>
      <c r="I17" s="56"/>
      <c r="J17" s="13">
        <f t="shared" si="2"/>
        <v>0</v>
      </c>
      <c r="K17" s="13">
        <f>I17/$G$28</f>
        <v>0</v>
      </c>
      <c r="L17" s="15">
        <f>J17*$G$31/$G$27</f>
        <v>0</v>
      </c>
      <c r="M17" s="13">
        <f t="shared" si="3"/>
        <v>0</v>
      </c>
      <c r="N17" s="62" t="s">
        <v>66</v>
      </c>
    </row>
    <row r="18" spans="1:14" s="18" customFormat="1" x14ac:dyDescent="0.25">
      <c r="A18" s="19"/>
      <c r="B18" s="19"/>
      <c r="C18" s="43"/>
      <c r="D18" s="20"/>
      <c r="E18" s="54" t="s">
        <v>21</v>
      </c>
      <c r="F18" s="55" t="s">
        <v>28</v>
      </c>
      <c r="G18" s="56">
        <f>SUM(G6:G17)*0.3</f>
        <v>10.799999999999999</v>
      </c>
      <c r="H18" s="56">
        <f>SUM(H6:H17)*0.3</f>
        <v>21.3</v>
      </c>
      <c r="I18" s="56">
        <f>SUM(I6:I17)*0.3</f>
        <v>37.5</v>
      </c>
      <c r="J18" s="57">
        <f t="shared" si="0"/>
        <v>22.25</v>
      </c>
      <c r="K18" s="13">
        <f>I18/$G$28</f>
        <v>55.147058823529406</v>
      </c>
      <c r="L18" s="58">
        <f>J18*$G$31/$G$27</f>
        <v>36.982898808958879</v>
      </c>
      <c r="M18" s="57">
        <f t="shared" ref="M18:M19" si="4">(I18-G18)/6</f>
        <v>4.45</v>
      </c>
      <c r="N18" s="59"/>
    </row>
    <row r="19" spans="1:14" s="18" customFormat="1" x14ac:dyDescent="0.25">
      <c r="A19" s="19"/>
      <c r="B19" s="19"/>
      <c r="C19" s="43"/>
      <c r="D19" s="20"/>
      <c r="E19" s="46" t="s">
        <v>14</v>
      </c>
      <c r="F19" s="51" t="s">
        <v>14</v>
      </c>
      <c r="G19" s="14">
        <f>SUM(G6:G17)*0.3</f>
        <v>10.799999999999999</v>
      </c>
      <c r="H19" s="14">
        <f>SUM(H6:H17)*0.3</f>
        <v>21.3</v>
      </c>
      <c r="I19" s="14">
        <f>SUM(I6:I17)*0.3</f>
        <v>37.5</v>
      </c>
      <c r="J19" s="13">
        <f t="shared" ref="J19" si="5">(G19+4*H19+I19)/6</f>
        <v>22.25</v>
      </c>
      <c r="K19" s="13">
        <f>I19/$G$28</f>
        <v>55.147058823529406</v>
      </c>
      <c r="L19" s="15">
        <f>J19*$G$31/$G$27</f>
        <v>36.982898808958879</v>
      </c>
      <c r="M19" s="13">
        <f t="shared" si="4"/>
        <v>4.45</v>
      </c>
      <c r="N19" s="1"/>
    </row>
    <row r="20" spans="1:14" s="18" customFormat="1" ht="48" x14ac:dyDescent="0.25">
      <c r="A20" s="19"/>
      <c r="B20" s="19"/>
      <c r="C20" s="43"/>
      <c r="D20" s="20"/>
      <c r="E20" s="46" t="s">
        <v>23</v>
      </c>
      <c r="F20" s="51" t="s">
        <v>29</v>
      </c>
      <c r="G20" s="14"/>
      <c r="H20" s="14"/>
      <c r="I20" s="14"/>
      <c r="J20" s="13">
        <f t="shared" ref="J20:J21" si="6">(G20+4*H20+I20)/6</f>
        <v>0</v>
      </c>
      <c r="K20" s="13">
        <f>I20/$G$28</f>
        <v>0</v>
      </c>
      <c r="L20" s="15">
        <f>J20*$G$31/$G$27</f>
        <v>0</v>
      </c>
      <c r="M20" s="13">
        <f t="shared" ref="M20:M21" si="7">(I20-G20)/6</f>
        <v>0</v>
      </c>
      <c r="N20" s="1"/>
    </row>
    <row r="21" spans="1:14" s="18" customFormat="1" ht="24" x14ac:dyDescent="0.25">
      <c r="A21" s="19"/>
      <c r="B21" s="19"/>
      <c r="C21" s="43"/>
      <c r="D21" s="20"/>
      <c r="E21" s="46" t="s">
        <v>22</v>
      </c>
      <c r="F21" s="16" t="s">
        <v>25</v>
      </c>
      <c r="G21" s="14"/>
      <c r="H21" s="14"/>
      <c r="I21" s="14"/>
      <c r="J21" s="13">
        <f t="shared" si="6"/>
        <v>0</v>
      </c>
      <c r="K21" s="13">
        <f>I21/$G$28</f>
        <v>0</v>
      </c>
      <c r="L21" s="15">
        <f>J21*$G$31/$G$27</f>
        <v>0</v>
      </c>
      <c r="M21" s="13">
        <f t="shared" si="7"/>
        <v>0</v>
      </c>
      <c r="N21" s="1"/>
    </row>
    <row r="22" spans="1:14" s="18" customFormat="1" x14ac:dyDescent="0.25">
      <c r="A22" s="19"/>
      <c r="B22" s="19"/>
      <c r="C22" s="43"/>
      <c r="D22" s="20"/>
      <c r="E22" s="46"/>
      <c r="F22" s="16" t="s">
        <v>27</v>
      </c>
      <c r="G22" s="14">
        <v>1</v>
      </c>
      <c r="H22" s="14">
        <v>2</v>
      </c>
      <c r="I22" s="14">
        <v>3</v>
      </c>
      <c r="J22" s="13">
        <f t="shared" ref="J22:J23" si="8">(G22+4*H22+I22)/6</f>
        <v>2</v>
      </c>
      <c r="K22" s="13">
        <f t="shared" ref="K22:K23" si="9">I22/$G$28</f>
        <v>4.4117647058823524</v>
      </c>
      <c r="L22" s="15">
        <f t="shared" ref="L22:L23" si="10">J22*$G$31/$G$27</f>
        <v>3.324305510917652</v>
      </c>
      <c r="M22" s="13">
        <f t="shared" ref="M22:M23" si="11">(I22-G22)/6</f>
        <v>0.33333333333333331</v>
      </c>
      <c r="N22" s="1"/>
    </row>
    <row r="23" spans="1:14" s="18" customFormat="1" x14ac:dyDescent="0.25">
      <c r="A23" s="19"/>
      <c r="B23" s="19"/>
      <c r="C23" s="50"/>
      <c r="D23" s="48"/>
      <c r="E23" s="46"/>
      <c r="F23" s="51" t="s">
        <v>26</v>
      </c>
      <c r="G23" s="14">
        <v>1</v>
      </c>
      <c r="H23" s="14">
        <v>2</v>
      </c>
      <c r="I23" s="14">
        <v>3</v>
      </c>
      <c r="J23" s="13">
        <f t="shared" si="8"/>
        <v>2</v>
      </c>
      <c r="K23" s="13">
        <f t="shared" si="9"/>
        <v>4.4117647058823524</v>
      </c>
      <c r="L23" s="15">
        <f t="shared" si="10"/>
        <v>3.324305510917652</v>
      </c>
      <c r="M23" s="13">
        <f t="shared" si="11"/>
        <v>0.33333333333333331</v>
      </c>
      <c r="N23" s="1"/>
    </row>
    <row r="26" spans="1:14" x14ac:dyDescent="0.25">
      <c r="F26" s="26" t="s">
        <v>6</v>
      </c>
      <c r="G26" s="27">
        <f>SUM(G2:G23)</f>
        <v>64.599999999999994</v>
      </c>
      <c r="H26" s="27">
        <f>SUM(H2:H23)</f>
        <v>127.6</v>
      </c>
      <c r="I26" s="27">
        <f>SUM(I2:I23)</f>
        <v>226</v>
      </c>
      <c r="M26" s="32">
        <f>SQRT(SUMSQ(M2:M23))</f>
        <v>8.6951135702761242</v>
      </c>
    </row>
    <row r="27" spans="1:14" x14ac:dyDescent="0.25">
      <c r="F27" s="26" t="s">
        <v>13</v>
      </c>
      <c r="G27" s="27">
        <f>(G26+4*H26+I26)/6</f>
        <v>133.5</v>
      </c>
      <c r="H27" s="28"/>
      <c r="I27" s="27"/>
      <c r="M27" s="32">
        <f>2*M26/G28</f>
        <v>25.5738634419886</v>
      </c>
    </row>
    <row r="28" spans="1:14" x14ac:dyDescent="0.25">
      <c r="F28" s="26" t="s">
        <v>5</v>
      </c>
      <c r="G28" s="29">
        <v>0.68</v>
      </c>
      <c r="H28" s="28"/>
      <c r="I28" s="27"/>
      <c r="M28" s="33">
        <f>M27/G31</f>
        <v>0.11525085136463797</v>
      </c>
    </row>
    <row r="29" spans="1:14" x14ac:dyDescent="0.25">
      <c r="A29" s="12"/>
      <c r="B29" s="12"/>
      <c r="C29" s="45"/>
      <c r="D29" s="12"/>
      <c r="E29" s="38"/>
      <c r="F29" s="26" t="s">
        <v>3</v>
      </c>
      <c r="G29" s="27">
        <f>G26/G28</f>
        <v>94.999999999999986</v>
      </c>
      <c r="H29" s="28">
        <f>H26/G28</f>
        <v>187.64705882352939</v>
      </c>
      <c r="I29" s="27">
        <f>I26/G28</f>
        <v>332.35294117647055</v>
      </c>
      <c r="M29" s="32"/>
    </row>
    <row r="30" spans="1:14" x14ac:dyDescent="0.25">
      <c r="A30" s="12"/>
      <c r="B30" s="12"/>
      <c r="C30" s="45"/>
      <c r="D30" s="12"/>
      <c r="E30" s="38"/>
      <c r="F30" s="30" t="s">
        <v>12</v>
      </c>
      <c r="G30" s="27">
        <f>(G29+4*H29+I29)/6</f>
        <v>196.32352941176467</v>
      </c>
      <c r="H30" s="28"/>
      <c r="I30" s="27"/>
      <c r="M30" s="32"/>
    </row>
    <row r="31" spans="1:14" x14ac:dyDescent="0.25">
      <c r="A31" s="12"/>
      <c r="B31" s="12"/>
      <c r="C31" s="45"/>
      <c r="D31" s="12"/>
      <c r="E31" s="38"/>
      <c r="F31" s="31" t="s">
        <v>11</v>
      </c>
      <c r="G31" s="27">
        <f>G30+M26*2/G28</f>
        <v>221.89739285375327</v>
      </c>
      <c r="H31" s="28"/>
      <c r="I31" s="27"/>
      <c r="M31" s="3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</sheetData>
  <mergeCells count="2">
    <mergeCell ref="D6:D11"/>
    <mergeCell ref="D15:D17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BR-7038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