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BR-7166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9" l="1"/>
  <c r="J7" i="19"/>
  <c r="M7" i="19"/>
  <c r="I13" i="19"/>
  <c r="H13" i="19"/>
  <c r="G13" i="19"/>
  <c r="I12" i="19"/>
  <c r="H12" i="19"/>
  <c r="G12" i="19"/>
  <c r="J5" i="19"/>
  <c r="K5" i="19"/>
  <c r="M5" i="19"/>
  <c r="J6" i="19"/>
  <c r="K6" i="19"/>
  <c r="M6" i="19"/>
  <c r="J8" i="19"/>
  <c r="K8" i="19"/>
  <c r="M8" i="19"/>
  <c r="J9" i="19"/>
  <c r="K9" i="19"/>
  <c r="M9" i="19"/>
  <c r="J10" i="19"/>
  <c r="K10" i="19"/>
  <c r="M10" i="19"/>
  <c r="J11" i="19"/>
  <c r="K11" i="19"/>
  <c r="M11" i="19"/>
  <c r="J12" i="19" l="1"/>
  <c r="J14" i="19"/>
  <c r="K14" i="19"/>
  <c r="M14" i="19"/>
  <c r="J15" i="19"/>
  <c r="K15" i="19"/>
  <c r="M15" i="19"/>
  <c r="J16" i="19"/>
  <c r="K16" i="19"/>
  <c r="M16" i="19"/>
  <c r="J17" i="19"/>
  <c r="K17" i="19"/>
  <c r="M17" i="19"/>
  <c r="M4" i="19" l="1"/>
  <c r="K4" i="19"/>
  <c r="J4" i="19"/>
  <c r="K13" i="19"/>
  <c r="J13" i="19"/>
  <c r="K12" i="19"/>
  <c r="M12" i="19" l="1"/>
  <c r="M13" i="19"/>
  <c r="I20" i="19"/>
  <c r="I23" i="19" s="1"/>
  <c r="G20" i="19"/>
  <c r="G23" i="19" s="1"/>
  <c r="H20" i="19"/>
  <c r="H23" i="19" s="1"/>
  <c r="M3" i="19"/>
  <c r="J3" i="19"/>
  <c r="K3" i="19" s="1"/>
  <c r="M20" i="19" l="1"/>
  <c r="M21" i="19" s="1"/>
  <c r="G21" i="19"/>
  <c r="G24" i="19"/>
  <c r="G25" i="19" l="1"/>
  <c r="L7" i="19" s="1"/>
  <c r="L8" i="19" l="1"/>
  <c r="L5" i="19"/>
  <c r="L9" i="19"/>
  <c r="L6" i="19"/>
  <c r="L15" i="19"/>
  <c r="L14" i="19"/>
  <c r="L17" i="19"/>
  <c r="L16" i="19"/>
  <c r="L4" i="19"/>
  <c r="L12" i="19"/>
  <c r="L13" i="19"/>
  <c r="L3" i="19"/>
  <c r="M22" i="19"/>
</calcChain>
</file>

<file path=xl/comments1.xml><?xml version="1.0" encoding="utf-8"?>
<comments xmlns="http://schemas.openxmlformats.org/spreadsheetml/2006/main">
  <authors>
    <author>Автор</author>
  </authors>
  <commentList>
    <comment ref="F22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<sst xmlns="http://schemas.openxmlformats.org/spreadsheetml/2006/main" count="58" uniqueCount="50">
  <si>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</si>
  <si>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</si>
  <si>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</si>
  <si>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</si>
  <si>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</si>
  <si>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</si>
  <si>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</si>
  <si>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</si>
  <si>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</si>
  <si>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</si>
  <si>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</si>
  <si>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</si>
  <si>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</si>
  <si>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</si>
  <si>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</si>
  <si>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</si>
  <si>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</si>
  <si>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</si>
  <si>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</si>
  <si>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</si>
  <si>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</si>
  <si>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</si>
  <si>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</si>
  <si>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</si>
  <si>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</si>
  <si>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</si>
  <si>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</si>
  <si>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</si>
  <si>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</si>
  <si>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</si>
  <si>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BR-7166 Сгорание бонусов</t>
  </si>
  <si>
    <t>Проектирование и поставнока задач</t>
  </si>
  <si>
    <t>Проектирование доработок взаимодействия с ИС Банка</t>
  </si>
  <si>
    <t>1. Проектирование взаимодействия "3.6. Начисление бонусов на бонусные счета клиентов"
2. Согласование с Банком
3. Обновление докунта "Описание электронного обмена информацией с ВТБ24-Лояльность"</t>
  </si>
  <si>
    <t>Сайт</t>
  </si>
  <si>
    <t>Оторажение операций "сгорания" бонусов в выписке</t>
  </si>
  <si>
    <t>Отображение количества бонусов, которые сгорят в ближайший месяц в выписке</t>
  </si>
  <si>
    <t>Коннектор к Банку</t>
  </si>
  <si>
    <t xml:space="preserve">Доработка взаимодействия "3.6. Начисление бонусов на бонусные счета клиентов" </t>
  </si>
  <si>
    <t>Процессинг</t>
  </si>
  <si>
    <t>Доработки, связанные со сгоранием бонусов</t>
  </si>
  <si>
    <t>1. Доработать процедуру пакетного начисления (включить в реестр дату сгорания начислений)
2. Доработать процесс сгорания бонусов (учитывать дату сгорания, переданную в реестве наислений)
3. Проставить для всех существующих начислений дату сгорания (+3 года от даты начисления)
4. Добавить метод, который позволит узнать кол-во баллов, которое сгорит в ближайшее время
5. Доработать процедуру снятия холда так, чтобы бонусы не "возвращались", а сгорали, если дата сгорания вышла (сечас бонусы возвращаются, а "сгорают" позже -- по расписанию)</t>
  </si>
  <si>
    <r>
      <t xml:space="preserve">1. Отображение бонусов
2. Интеграция с компонентом Процессинг
</t>
    </r>
    <r>
      <rPr>
        <sz val="8"/>
        <color rgb="FFFF0000"/>
        <rFont val="Arial"/>
        <family val="2"/>
        <charset val="204"/>
      </rPr>
      <t>Нужен прототип</t>
    </r>
  </si>
  <si>
    <r>
      <t xml:space="preserve">Подсвечивание специальным образом операций сгорания. Операция сгорания -- это списание с определённым описанием.
</t>
    </r>
    <r>
      <rPr>
        <sz val="8"/>
        <color rgb="FFFF0000"/>
        <rFont val="Arial"/>
        <family val="2"/>
        <charset val="204"/>
      </rPr>
      <t>Нужен прототип.</t>
    </r>
  </si>
  <si>
    <r>
      <t xml:space="preserve">В какой день сгорит какое кол-во бонусов по каким начислениям.
</t>
    </r>
    <r>
      <rPr>
        <b/>
        <sz val="8"/>
        <rFont val="Arial"/>
        <family val="2"/>
        <charset val="204"/>
      </rPr>
      <t xml:space="preserve">Оценка необходимых доработок Процессинга приведена ниже.
</t>
    </r>
    <r>
      <rPr>
        <sz val="8"/>
        <color rgb="FFFF0000"/>
        <rFont val="Arial"/>
        <family val="2"/>
        <charset val="204"/>
      </rPr>
      <t>Нужен прототип</t>
    </r>
  </si>
  <si>
    <r>
      <rPr>
        <b/>
        <sz val="9"/>
        <color rgb="FFFF0000"/>
        <rFont val="Arial"/>
        <family val="2"/>
        <charset val="204"/>
      </rPr>
      <t>Риск</t>
    </r>
    <r>
      <rPr>
        <sz val="9"/>
        <color theme="1"/>
        <rFont val="Arial"/>
        <family val="2"/>
        <charset val="204"/>
      </rPr>
      <t>. Может понадобится отображать детализацию сгораний по дням для отображения в выписке</t>
    </r>
  </si>
  <si>
    <r>
      <rPr>
        <b/>
        <sz val="9"/>
        <color rgb="FFFF0000"/>
        <rFont val="Arial"/>
        <family val="2"/>
        <charset val="204"/>
      </rPr>
      <t>Риск.</t>
    </r>
    <r>
      <rPr>
        <b/>
        <sz val="9"/>
        <color theme="1"/>
        <rFont val="Arial"/>
        <family val="2"/>
        <charset val="204"/>
      </rPr>
      <t xml:space="preserve"> </t>
    </r>
    <r>
      <rPr>
        <sz val="9"/>
        <color theme="1"/>
        <rFont val="Arial"/>
        <family val="2"/>
        <charset val="204"/>
      </rPr>
      <t>Может понадобится метод Процессинга для получения детализации сгораний по дням</t>
    </r>
  </si>
  <si>
    <r>
      <t xml:space="preserve">В какой день сгорит какое кол-во бонусов по каким начислениям
</t>
    </r>
    <r>
      <rPr>
        <b/>
        <sz val="8"/>
        <rFont val="Arial"/>
        <family val="2"/>
        <charset val="204"/>
      </rPr>
      <t>Оценка необходимых доработок Сайта приведена выше.</t>
    </r>
  </si>
  <si>
    <t>1. Новый формат реестра от Банка
3. Интеграция с компонентом Процессинг</t>
  </si>
  <si>
    <r>
      <rPr>
        <b/>
        <sz val="8"/>
        <rFont val="Arial"/>
        <family val="2"/>
        <charset val="204"/>
      </rPr>
      <t>Требования:</t>
    </r>
    <r>
      <rPr>
        <sz val="8"/>
        <rFont val="Arial"/>
        <family val="2"/>
        <charset val="204"/>
      </rPr>
      <t xml:space="preserve">
1. Всем бонусам (начислениям) в Процессинге добавить дату сгорания 
    1.1. С точностью до дня
    1.2. Начиная со дня начисления бонусов в системе Коллекция (Бонусный процессинг РС)
2. Для уже начисленных бонусов проставить дату сгорания = ДАТА НАЧИСЛЕНИЯ + 3 года
3. Отображать в выписке количество бонусов, которые сгорят в ближайший месяц
4. Отображать сгоревшие бонусы как отдельную операцию в выписке
5. Списывать в первую очередь бонусы с ближайшей датой сгорания
6. Захолдированные бонусы не должы сгорать
    6.1. Бонусы сгорают, если после снятия холда (при отмене платежа) дата сгорания меньше или равна текущей
</t>
    </r>
    <r>
      <rPr>
        <b/>
        <sz val="8"/>
        <rFont val="Arial"/>
        <family val="2"/>
        <charset val="204"/>
      </rPr>
      <t>Предположения и ограничения:</t>
    </r>
    <r>
      <rPr>
        <sz val="8"/>
        <rFont val="Arial"/>
        <family val="2"/>
        <charset val="204"/>
      </rPr>
      <t xml:space="preserve">
1. Доработка будет производится на обновлённой версии процессинга (оценка перехода на новую версию процессинга не включена в данную оценку)
2. Банк должен сжигать бонусы на 7 дней позже, чем РС (т.е. на 7 дней позже выгруженной в РС даты). Это необходимо, чтобы исключить ситуацию, когда Банк сжигает захолдированные в РС бонусы клиента из-за ограничений реестровых взаимодействий между системами.</t>
    </r>
    <r>
      <rPr>
        <b/>
        <sz val="8"/>
        <rFont val="Arial"/>
        <family val="2"/>
        <charset val="204"/>
      </rPr>
      <t xml:space="preserve">
</t>
    </r>
    <r>
      <rPr>
        <sz val="8"/>
        <rFont val="Arial"/>
        <family val="2"/>
        <charset val="204"/>
      </rPr>
      <t xml:space="preserve">3. В связи с п. 2 все партнёры будут </t>
    </r>
    <r>
      <rPr>
        <b/>
        <sz val="8"/>
        <rFont val="Arial"/>
        <family val="2"/>
        <charset val="204"/>
      </rPr>
      <t>обязаны</t>
    </r>
    <r>
      <rPr>
        <sz val="8"/>
        <rFont val="Arial"/>
        <family val="2"/>
        <charset val="204"/>
      </rPr>
      <t xml:space="preserve"> реагировать (принимать или отклонять) на заказы в течение 6 дней, иначе Банк будет вынужден сжечь бонусы не получив вовремя выгрузку с заказами
</t>
    </r>
    <r>
      <rPr>
        <b/>
        <sz val="8"/>
        <rFont val="Arial"/>
        <family val="2"/>
        <charset val="204"/>
      </rPr>
      <t>Материалы от Банка:</t>
    </r>
    <r>
      <rPr>
        <sz val="8"/>
        <rFont val="Arial"/>
        <family val="2"/>
        <charset val="204"/>
      </rPr>
      <t xml:space="preserve">
1. Прототип Выписки с операциями "сгорания" бонусов и кол-вом бонусов, которое сгрит в ближайшее время
</t>
    </r>
    <r>
      <rPr>
        <b/>
        <sz val="8"/>
        <rFont val="Arial"/>
        <family val="2"/>
        <charset val="204"/>
      </rPr>
      <t>Доработки в ИС Банка:</t>
    </r>
    <r>
      <rPr>
        <sz val="8"/>
        <rFont val="Arial"/>
        <family val="2"/>
        <charset val="204"/>
      </rPr>
      <t xml:space="preserve">
1. Доработка формата реестра взаимодействия  "3.6. Начисление бонусов на бонусные счета клиентов"
    1.1. Добавить колонку с датой сгорания начисления (с точностью до дня)
2. Настроить фактическое сжигание начислений на 7 дней позже выгружаемой в РС даты для новый начислений
3. Установить фактическую дату сжигания ранее совершённых начислений равную [фактической дате начисления в РС] + 372 дня.
    3.1. В РС эта дата будет проставлена как [фактическая дата начисления в РС] + 365 дней (т.е. на 7 дней раньше)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</si>
</sst>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3"/>
  <sheetViews>
    <sheetView tabSelected="1" topLeftCell="D1" workbookViewId="0">
      <pane ySplit="1" topLeftCell="A2" activePane="bottomLeft" state="frozen"/>
      <selection activeCell="C1" sqref="C1"/>
      <selection pane="bottomLeft" activeCell="N2" sqref="N2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348.75" x14ac:dyDescent="0.25">
      <c r="A2" s="34"/>
      <c r="B2" s="35"/>
      <c r="C2" s="9"/>
      <c r="D2" s="10" t="s">
        <v>30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49</v>
      </c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/>
      <c r="H3" s="14"/>
      <c r="I3" s="14"/>
      <c r="J3" s="13">
        <f>(G3+4*H3+I3)/6</f>
        <v>0</v>
      </c>
      <c r="K3" s="13">
        <f>J3/$G$22</f>
        <v>0</v>
      </c>
      <c r="L3" s="15">
        <f>J3*$G$25/$G$21</f>
        <v>0</v>
      </c>
      <c r="M3" s="13">
        <f>(I3-G3)/6</f>
        <v>0</v>
      </c>
      <c r="N3" s="53"/>
    </row>
    <row r="4" spans="1:14" s="18" customFormat="1" x14ac:dyDescent="0.25">
      <c r="A4" s="19"/>
      <c r="B4" s="19"/>
      <c r="C4" s="43"/>
      <c r="D4" s="20"/>
      <c r="E4" s="46" t="s">
        <v>24</v>
      </c>
      <c r="F4" s="16" t="s">
        <v>24</v>
      </c>
      <c r="G4" s="14">
        <v>2</v>
      </c>
      <c r="H4" s="14">
        <v>4</v>
      </c>
      <c r="I4" s="14">
        <v>6</v>
      </c>
      <c r="J4" s="13">
        <f>(G4+4*H4+I4)/6</f>
        <v>4</v>
      </c>
      <c r="K4" s="13">
        <f>I4/$G$22</f>
        <v>8.5714285714285712</v>
      </c>
      <c r="L4" s="15">
        <f>J4*$G$25/$G$21</f>
        <v>5.9616125696109963</v>
      </c>
      <c r="M4" s="13">
        <f>(I4-G4)/6</f>
        <v>0.66666666666666663</v>
      </c>
      <c r="N4" s="52" t="s">
        <v>31</v>
      </c>
    </row>
    <row r="5" spans="1:14" s="18" customFormat="1" ht="33.75" x14ac:dyDescent="0.25">
      <c r="A5" s="19"/>
      <c r="B5" s="19"/>
      <c r="C5" s="43"/>
      <c r="D5" s="20"/>
      <c r="E5" s="46" t="s">
        <v>24</v>
      </c>
      <c r="F5" s="16" t="s">
        <v>32</v>
      </c>
      <c r="G5" s="14">
        <v>2</v>
      </c>
      <c r="H5" s="14">
        <v>4</v>
      </c>
      <c r="I5" s="14">
        <v>12</v>
      </c>
      <c r="J5" s="13">
        <f t="shared" ref="J5:J11" si="0">(G5+4*H5+I5)/6</f>
        <v>5</v>
      </c>
      <c r="K5" s="13">
        <f t="shared" ref="K5:K11" si="1">I5/$G$22</f>
        <v>17.142857142857142</v>
      </c>
      <c r="L5" s="15">
        <f t="shared" ref="L5:L9" si="2">J5*$G$25/$G$21</f>
        <v>7.452015712013746</v>
      </c>
      <c r="M5" s="13">
        <f t="shared" ref="M5:M11" si="3">(I5-G5)/6</f>
        <v>1.6666666666666667</v>
      </c>
      <c r="N5" s="52" t="s">
        <v>33</v>
      </c>
    </row>
    <row r="6" spans="1:14" s="18" customFormat="1" ht="45" x14ac:dyDescent="0.25">
      <c r="A6" s="19"/>
      <c r="B6" s="19"/>
      <c r="C6" s="43"/>
      <c r="D6" s="20"/>
      <c r="E6" s="46" t="s">
        <v>34</v>
      </c>
      <c r="F6" s="16" t="s">
        <v>36</v>
      </c>
      <c r="G6" s="14">
        <v>1</v>
      </c>
      <c r="H6" s="14">
        <v>3</v>
      </c>
      <c r="I6" s="14">
        <v>6</v>
      </c>
      <c r="J6" s="13">
        <f t="shared" si="0"/>
        <v>3.1666666666666665</v>
      </c>
      <c r="K6" s="13">
        <f t="shared" si="1"/>
        <v>8.5714285714285712</v>
      </c>
      <c r="L6" s="15">
        <f t="shared" si="2"/>
        <v>4.7196099509420382</v>
      </c>
      <c r="M6" s="13">
        <f t="shared" si="3"/>
        <v>0.83333333333333337</v>
      </c>
      <c r="N6" s="52" t="s">
        <v>42</v>
      </c>
    </row>
    <row r="7" spans="1:14" s="18" customFormat="1" ht="45" x14ac:dyDescent="0.25">
      <c r="A7" s="19"/>
      <c r="B7" s="19"/>
      <c r="C7" s="43"/>
      <c r="D7" s="20"/>
      <c r="E7" s="46" t="s">
        <v>34</v>
      </c>
      <c r="F7" s="16" t="s">
        <v>45</v>
      </c>
      <c r="G7" s="14">
        <v>1</v>
      </c>
      <c r="H7" s="14">
        <v>3</v>
      </c>
      <c r="I7" s="14">
        <v>6</v>
      </c>
      <c r="J7" s="13">
        <f t="shared" si="0"/>
        <v>3.1666666666666665</v>
      </c>
      <c r="K7" s="13">
        <f t="shared" si="1"/>
        <v>8.5714285714285712</v>
      </c>
      <c r="L7" s="15">
        <f t="shared" si="2"/>
        <v>4.7196099509420382</v>
      </c>
      <c r="M7" s="13">
        <f t="shared" si="3"/>
        <v>0.83333333333333337</v>
      </c>
      <c r="N7" s="52" t="s">
        <v>44</v>
      </c>
    </row>
    <row r="8" spans="1:14" s="18" customFormat="1" ht="33.75" x14ac:dyDescent="0.25">
      <c r="A8" s="19"/>
      <c r="B8" s="19"/>
      <c r="C8" s="43"/>
      <c r="D8" s="20"/>
      <c r="E8" s="46" t="s">
        <v>34</v>
      </c>
      <c r="F8" s="16" t="s">
        <v>35</v>
      </c>
      <c r="G8" s="14">
        <v>1</v>
      </c>
      <c r="H8" s="14">
        <v>2</v>
      </c>
      <c r="I8" s="14">
        <v>4</v>
      </c>
      <c r="J8" s="13">
        <f t="shared" si="0"/>
        <v>2.1666666666666665</v>
      </c>
      <c r="K8" s="13">
        <f t="shared" si="1"/>
        <v>5.7142857142857144</v>
      </c>
      <c r="L8" s="15">
        <f t="shared" si="2"/>
        <v>3.2292068085392893</v>
      </c>
      <c r="M8" s="13">
        <f t="shared" si="3"/>
        <v>0.5</v>
      </c>
      <c r="N8" s="52" t="s">
        <v>43</v>
      </c>
    </row>
    <row r="9" spans="1:14" s="18" customFormat="1" ht="24" x14ac:dyDescent="0.25">
      <c r="A9" s="19"/>
      <c r="B9" s="19"/>
      <c r="C9" s="43"/>
      <c r="D9" s="20"/>
      <c r="E9" s="46" t="s">
        <v>37</v>
      </c>
      <c r="F9" s="16" t="s">
        <v>38</v>
      </c>
      <c r="G9" s="14">
        <v>2</v>
      </c>
      <c r="H9" s="14">
        <v>5</v>
      </c>
      <c r="I9" s="14">
        <v>10</v>
      </c>
      <c r="J9" s="13">
        <f t="shared" si="0"/>
        <v>5.333333333333333</v>
      </c>
      <c r="K9" s="13">
        <f t="shared" si="1"/>
        <v>14.285714285714286</v>
      </c>
      <c r="L9" s="15">
        <f t="shared" si="2"/>
        <v>7.9488167594813275</v>
      </c>
      <c r="M9" s="13">
        <f t="shared" si="3"/>
        <v>1.3333333333333333</v>
      </c>
      <c r="N9" s="52" t="s">
        <v>48</v>
      </c>
    </row>
    <row r="10" spans="1:14" s="18" customFormat="1" ht="67.5" x14ac:dyDescent="0.25">
      <c r="A10" s="19"/>
      <c r="B10" s="19"/>
      <c r="C10" s="43"/>
      <c r="D10" s="20"/>
      <c r="E10" s="46" t="s">
        <v>39</v>
      </c>
      <c r="F10" s="16" t="s">
        <v>40</v>
      </c>
      <c r="G10" s="14">
        <v>80</v>
      </c>
      <c r="H10" s="14">
        <v>80</v>
      </c>
      <c r="I10" s="14">
        <v>80</v>
      </c>
      <c r="J10" s="13">
        <f t="shared" si="0"/>
        <v>80</v>
      </c>
      <c r="K10" s="13">
        <f t="shared" si="1"/>
        <v>114.28571428571429</v>
      </c>
      <c r="L10" s="15">
        <v>80</v>
      </c>
      <c r="M10" s="13">
        <f t="shared" si="3"/>
        <v>0</v>
      </c>
      <c r="N10" s="1" t="s">
        <v>41</v>
      </c>
    </row>
    <row r="11" spans="1:14" s="18" customFormat="1" ht="33.75" x14ac:dyDescent="0.25">
      <c r="A11" s="19"/>
      <c r="B11" s="19"/>
      <c r="C11" s="43"/>
      <c r="D11" s="20"/>
      <c r="E11" s="54" t="s">
        <v>39</v>
      </c>
      <c r="F11" s="60" t="s">
        <v>46</v>
      </c>
      <c r="G11" s="56">
        <v>24</v>
      </c>
      <c r="H11" s="56">
        <v>24</v>
      </c>
      <c r="I11" s="56">
        <v>24</v>
      </c>
      <c r="J11" s="13">
        <f t="shared" si="0"/>
        <v>24</v>
      </c>
      <c r="K11" s="13">
        <f t="shared" si="1"/>
        <v>34.285714285714285</v>
      </c>
      <c r="L11" s="15">
        <v>24</v>
      </c>
      <c r="M11" s="13">
        <f t="shared" si="3"/>
        <v>0</v>
      </c>
      <c r="N11" s="59" t="s">
        <v>47</v>
      </c>
    </row>
    <row r="12" spans="1:14" s="18" customFormat="1" x14ac:dyDescent="0.25">
      <c r="A12" s="19"/>
      <c r="B12" s="19"/>
      <c r="C12" s="43"/>
      <c r="D12" s="20"/>
      <c r="E12" s="54" t="s">
        <v>21</v>
      </c>
      <c r="F12" s="55" t="s">
        <v>28</v>
      </c>
      <c r="G12" s="56">
        <f>SUM(G6:G9)*0.3</f>
        <v>1.5</v>
      </c>
      <c r="H12" s="56">
        <f>SUM(H6:H9)*0.3</f>
        <v>3.9</v>
      </c>
      <c r="I12" s="56">
        <f>SUM(I6:I9)*0.3</f>
        <v>7.8</v>
      </c>
      <c r="J12" s="57">
        <f t="shared" ref="J12" si="4">(G12+4*H12+I12)/6</f>
        <v>4.1500000000000004</v>
      </c>
      <c r="K12" s="57">
        <f>I12/$G$22</f>
        <v>11.142857142857144</v>
      </c>
      <c r="L12" s="58">
        <f>J12*$G$25/$G$21</f>
        <v>6.1851730409714092</v>
      </c>
      <c r="M12" s="57">
        <f t="shared" ref="M12:M13" si="5">(I12-G12)/6</f>
        <v>1.05</v>
      </c>
      <c r="N12" s="59"/>
    </row>
    <row r="13" spans="1:14" s="18" customFormat="1" x14ac:dyDescent="0.25">
      <c r="A13" s="19"/>
      <c r="B13" s="19"/>
      <c r="C13" s="43"/>
      <c r="D13" s="20"/>
      <c r="E13" s="46" t="s">
        <v>14</v>
      </c>
      <c r="F13" s="51" t="s">
        <v>14</v>
      </c>
      <c r="G13" s="14">
        <f>SUM(G6:G9)*0.3</f>
        <v>1.5</v>
      </c>
      <c r="H13" s="14">
        <f>SUM(H6:H9)*0.3</f>
        <v>3.9</v>
      </c>
      <c r="I13" s="14">
        <f>SUM(I6:I9)*0.3</f>
        <v>7.8</v>
      </c>
      <c r="J13" s="13">
        <f t="shared" ref="J13" si="6">(G13+4*H13+I13)/6</f>
        <v>4.1500000000000004</v>
      </c>
      <c r="K13" s="13">
        <f>I13/$G$22</f>
        <v>11.142857142857144</v>
      </c>
      <c r="L13" s="15">
        <f>J13*$G$25/$G$21</f>
        <v>6.1851730409714092</v>
      </c>
      <c r="M13" s="13">
        <f t="shared" si="5"/>
        <v>1.05</v>
      </c>
      <c r="N13" s="1"/>
    </row>
    <row r="14" spans="1:14" s="18" customFormat="1" ht="48" x14ac:dyDescent="0.25">
      <c r="A14" s="19"/>
      <c r="B14" s="19"/>
      <c r="C14" s="43"/>
      <c r="D14" s="20"/>
      <c r="E14" s="46" t="s">
        <v>23</v>
      </c>
      <c r="F14" s="51" t="s">
        <v>29</v>
      </c>
      <c r="G14" s="14"/>
      <c r="H14" s="14"/>
      <c r="I14" s="14"/>
      <c r="J14" s="13">
        <f t="shared" ref="J14:J15" si="7">(G14+4*H14+I14)/6</f>
        <v>0</v>
      </c>
      <c r="K14" s="13">
        <f>I14/$G$22</f>
        <v>0</v>
      </c>
      <c r="L14" s="15">
        <f>J14*$G$25/$G$21</f>
        <v>0</v>
      </c>
      <c r="M14" s="13">
        <f t="shared" ref="M14:M15" si="8">(I14-G14)/6</f>
        <v>0</v>
      </c>
      <c r="N14" s="1"/>
    </row>
    <row r="15" spans="1:14" s="18" customFormat="1" ht="24" x14ac:dyDescent="0.25">
      <c r="A15" s="19"/>
      <c r="B15" s="19"/>
      <c r="C15" s="43"/>
      <c r="D15" s="20"/>
      <c r="E15" s="46" t="s">
        <v>22</v>
      </c>
      <c r="F15" s="16" t="s">
        <v>25</v>
      </c>
      <c r="G15" s="14"/>
      <c r="H15" s="14"/>
      <c r="I15" s="14"/>
      <c r="J15" s="13">
        <f t="shared" si="7"/>
        <v>0</v>
      </c>
      <c r="K15" s="13">
        <f>I15/$G$22</f>
        <v>0</v>
      </c>
      <c r="L15" s="15">
        <f>J15*$G$25/$G$21</f>
        <v>0</v>
      </c>
      <c r="M15" s="13">
        <f t="shared" si="8"/>
        <v>0</v>
      </c>
      <c r="N15" s="1"/>
    </row>
    <row r="16" spans="1:14" s="18" customFormat="1" x14ac:dyDescent="0.25">
      <c r="A16" s="19"/>
      <c r="B16" s="19"/>
      <c r="C16" s="43"/>
      <c r="D16" s="20"/>
      <c r="E16" s="46"/>
      <c r="F16" s="16" t="s">
        <v>27</v>
      </c>
      <c r="G16" s="14">
        <v>1</v>
      </c>
      <c r="H16" s="14">
        <v>2</v>
      </c>
      <c r="I16" s="14">
        <v>3</v>
      </c>
      <c r="J16" s="13">
        <f t="shared" ref="J16:J17" si="9">(G16+4*H16+I16)/6</f>
        <v>2</v>
      </c>
      <c r="K16" s="13">
        <f t="shared" ref="K16:K17" si="10">I16/$G$22</f>
        <v>4.2857142857142856</v>
      </c>
      <c r="L16" s="15">
        <f t="shared" ref="L16:L17" si="11">J16*$G$25/$G$21</f>
        <v>2.9808062848054981</v>
      </c>
      <c r="M16" s="13">
        <f t="shared" ref="M16:M17" si="12">(I16-G16)/6</f>
        <v>0.33333333333333331</v>
      </c>
      <c r="N16" s="1"/>
    </row>
    <row r="17" spans="1:14" s="18" customFormat="1" x14ac:dyDescent="0.25">
      <c r="A17" s="19"/>
      <c r="B17" s="19"/>
      <c r="C17" s="50"/>
      <c r="D17" s="48"/>
      <c r="E17" s="46"/>
      <c r="F17" s="51" t="s">
        <v>26</v>
      </c>
      <c r="G17" s="14">
        <v>1</v>
      </c>
      <c r="H17" s="14">
        <v>2</v>
      </c>
      <c r="I17" s="14">
        <v>3</v>
      </c>
      <c r="J17" s="13">
        <f t="shared" si="9"/>
        <v>2</v>
      </c>
      <c r="K17" s="13">
        <f t="shared" si="10"/>
        <v>4.2857142857142856</v>
      </c>
      <c r="L17" s="15">
        <f t="shared" si="11"/>
        <v>2.9808062848054981</v>
      </c>
      <c r="M17" s="13">
        <f t="shared" si="12"/>
        <v>0.33333333333333331</v>
      </c>
      <c r="N17" s="1"/>
    </row>
    <row r="20" spans="1:14" x14ac:dyDescent="0.25">
      <c r="F20" s="26" t="s">
        <v>6</v>
      </c>
      <c r="G20" s="27">
        <f>SUM(G2:G17)</f>
        <v>118</v>
      </c>
      <c r="H20" s="27">
        <f>SUM(H2:H17)</f>
        <v>136.80000000000001</v>
      </c>
      <c r="I20" s="27">
        <f>SUM(I2:I17)</f>
        <v>169.60000000000002</v>
      </c>
      <c r="M20" s="32">
        <f>SQRT(SUMSQ(M2:M17))</f>
        <v>3.0109983578725363</v>
      </c>
    </row>
    <row r="21" spans="1:14" x14ac:dyDescent="0.25">
      <c r="F21" s="26" t="s">
        <v>13</v>
      </c>
      <c r="G21" s="27">
        <f>(G20+4*H20+I20)/6</f>
        <v>139.13333333333335</v>
      </c>
      <c r="H21" s="28"/>
      <c r="I21" s="27"/>
      <c r="M21" s="32">
        <f>2*M20/G22</f>
        <v>8.6028524510643898</v>
      </c>
    </row>
    <row r="22" spans="1:14" x14ac:dyDescent="0.25">
      <c r="F22" s="26" t="s">
        <v>5</v>
      </c>
      <c r="G22" s="29">
        <v>0.7</v>
      </c>
      <c r="H22" s="28"/>
      <c r="I22" s="27"/>
      <c r="M22" s="33">
        <f>M21/G25</f>
        <v>4.1486569688546589E-2</v>
      </c>
    </row>
    <row r="23" spans="1:14" x14ac:dyDescent="0.25">
      <c r="A23" s="12"/>
      <c r="B23" s="12"/>
      <c r="C23" s="45"/>
      <c r="D23" s="12"/>
      <c r="E23" s="38"/>
      <c r="F23" s="26" t="s">
        <v>3</v>
      </c>
      <c r="G23" s="27">
        <f>G20/G22</f>
        <v>168.57142857142858</v>
      </c>
      <c r="H23" s="28">
        <f>H20/G22</f>
        <v>195.42857142857144</v>
      </c>
      <c r="I23" s="27">
        <f>I20/G22</f>
        <v>242.28571428571433</v>
      </c>
      <c r="M23" s="32"/>
    </row>
    <row r="24" spans="1:14" x14ac:dyDescent="0.25">
      <c r="A24" s="12"/>
      <c r="B24" s="12"/>
      <c r="C24" s="45"/>
      <c r="D24" s="12"/>
      <c r="E24" s="38"/>
      <c r="F24" s="30" t="s">
        <v>12</v>
      </c>
      <c r="G24" s="27">
        <f>(G23+4*H23+I23)/6</f>
        <v>198.76190476190479</v>
      </c>
      <c r="H24" s="28"/>
      <c r="I24" s="27"/>
      <c r="M24" s="32"/>
    </row>
    <row r="25" spans="1:14" x14ac:dyDescent="0.25">
      <c r="A25" s="12"/>
      <c r="B25" s="12"/>
      <c r="C25" s="45"/>
      <c r="D25" s="12"/>
      <c r="E25" s="38"/>
      <c r="F25" s="31" t="s">
        <v>11</v>
      </c>
      <c r="G25" s="27">
        <f>G24+M20*2/G22</f>
        <v>207.36475721296918</v>
      </c>
      <c r="H25" s="28"/>
      <c r="I25" s="27"/>
      <c r="M25" s="3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BR-7166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2014-07-25T10:59:56Z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