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0" yWindow="60" windowWidth="24240" windowHeight="13680" tabRatio="704"/>
  </bookViews>
  <sheets>
    <sheet name="Rapidsoft" sheetId="17" r:id="rId1"/>
    <sheet name="WaveAccess" sheetId="19" r:id="rId2"/>
    <sheet name="Ограничения" sheetId="18" r:id="rId3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9" l="1"/>
  <c r="G22" i="19"/>
  <c r="H22" i="19" s="1"/>
  <c r="F22" i="19"/>
  <c r="E22" i="19"/>
  <c r="H21" i="19"/>
  <c r="H20" i="19"/>
  <c r="G20" i="19"/>
  <c r="F20" i="19"/>
  <c r="E20" i="19"/>
  <c r="H19" i="19"/>
  <c r="G19" i="19"/>
  <c r="F19" i="19"/>
  <c r="E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E23" i="19" l="1"/>
  <c r="G25" i="19"/>
  <c r="F23" i="19"/>
  <c r="F25" i="19" s="1"/>
  <c r="H23" i="19" l="1"/>
  <c r="E25" i="19"/>
  <c r="E26" i="19" s="1"/>
  <c r="E29" i="19" s="1"/>
  <c r="E30" i="19" s="1"/>
  <c r="H12" i="17" l="1"/>
  <c r="I12" i="17"/>
  <c r="G12" i="17"/>
  <c r="J4" i="17" l="1"/>
  <c r="K4" i="17"/>
  <c r="M4" i="17"/>
  <c r="J5" i="17"/>
  <c r="K5" i="17" s="1"/>
  <c r="M5" i="17"/>
  <c r="J3" i="17"/>
  <c r="K3" i="17" s="1"/>
  <c r="M3" i="17"/>
  <c r="M7" i="17"/>
  <c r="J7" i="17"/>
  <c r="M12" i="17" l="1"/>
  <c r="K7" i="17"/>
  <c r="M8" i="17"/>
  <c r="J10" i="17"/>
  <c r="K10" i="17" s="1"/>
  <c r="M10" i="17"/>
  <c r="J11" i="17"/>
  <c r="K11" i="17" s="1"/>
  <c r="M11" i="17"/>
  <c r="J8" i="17"/>
  <c r="K8" i="17" s="1"/>
  <c r="J12" i="17" l="1"/>
  <c r="K12" i="17" s="1"/>
  <c r="G15" i="17"/>
  <c r="G18" i="17" s="1"/>
  <c r="M15" i="17"/>
  <c r="M16" i="17" s="1"/>
  <c r="I15" i="17"/>
  <c r="I18" i="17" s="1"/>
  <c r="H15" i="17"/>
  <c r="H18" i="17" s="1"/>
  <c r="G19" i="17" l="1"/>
  <c r="G20" i="17" s="1"/>
  <c r="G16" i="17"/>
  <c r="L4" i="17" l="1"/>
  <c r="L5" i="17"/>
  <c r="L3" i="17"/>
  <c r="L7" i="17"/>
  <c r="M17" i="17"/>
  <c r="L11" i="17"/>
  <c r="L12" i="17"/>
  <c r="L10" i="17"/>
  <c r="L8" i="17"/>
  <c r="C2" i="17" l="1"/>
  <c r="C6" i="17"/>
  <c r="C9" i="17"/>
</calcChain>
</file>

<file path=xl/comments1.xml><?xml version="1.0" encoding="utf-8"?>
<comments xmlns="http://schemas.openxmlformats.org/spreadsheetml/2006/main">
  <authors>
    <author>Автор</author>
  </authors>
  <commentList>
    <comment ref="F17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<sst xmlns="http://schemas.openxmlformats.org/spreadsheetml/2006/main" count="125" uniqueCount="110">
  <si>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</si>
  <si>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</si>
  <si>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</si>
  <si>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</si>
  <si>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</si>
  <si>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</si>
  <si>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</si>
  <si>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</si>
  <si>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</si>
  <si>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</si>
  <si>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</si>
  <si>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</si>
  <si>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</si>
  <si>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</si>
  <si>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</si>
  <si>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Тестирование</t>
  </si>
  <si>
    <t>Фича</t>
  </si>
  <si>
    <t>Компонент</t>
  </si>
  <si>
    <t>Итого,ч.</t>
  </si>
  <si>
    <t>Задача
Jira</t>
  </si>
  <si>
    <t>Статус
вып-я</t>
  </si>
  <si>
    <t>Задача</t>
  </si>
  <si>
    <t>Инфраструктурные работы</t>
  </si>
  <si>
    <t>Структура проекта и репозиторий</t>
  </si>
  <si>
    <t>Разработка</t>
  </si>
  <si>
    <t>Развёртывание окружения</t>
  </si>
  <si>
    <t>Только тестовое окружение, дев – локальный</t>
  </si>
  <si>
    <t>КИНОХОД-10</t>
  </si>
  <si>
    <t>ОБЩИЕ РАБОТЫ</t>
  </si>
  <si>
    <t>Выкат на тестовый и боевой контуры</t>
  </si>
  <si>
    <t>Аналитическая поддержка команды</t>
  </si>
  <si>
    <t>Аналитика</t>
  </si>
  <si>
    <t>Анализ функционала мобильного приложение concert.ru и сайта, написание и согласование первичных требований</t>
  </si>
  <si>
    <t>Менеджмент</t>
  </si>
  <si>
    <t>—</t>
  </si>
  <si>
    <t>КИНОХОД-160</t>
  </si>
  <si>
    <t>Увеличение кадров из фильма  будет выполняться в новом окне (т.к. в рамках виджета увеличение делать нерационально)</t>
  </si>
  <si>
    <t>Трейлер(ы) фильма будут открываться/воспроизводиться в новом окне. Если стандартный проигрыватель не будет поддерживаться браузером, вместо трейлера будет отображаться ссылка. Страница не будет иметь кастомизированного дизайна - вид будет стандартный для браузера.</t>
  </si>
  <si>
    <t>Технические ограничения (помимо указанных ранее в спецификации)</t>
  </si>
  <si>
    <t>Управление (менеджмент, техническое руководство, архитектурное руководство): менеджер, тех. руководитель, архитектор</t>
  </si>
  <si>
    <t>Приемо-сдача (внедрение виджета на продуктивный сайт, настройки, мелкие правки контента при необходимости)</t>
  </si>
  <si>
    <t>Доработка спецификации после согласования требований и дизайна</t>
  </si>
  <si>
    <t>Часы менеджера (управление проектом), архитектора (согласование API с партнером Киноход, описание реализации, сопровождение), девлида (ревью реализации).</t>
  </si>
  <si>
    <t>КИНОХОД-1</t>
  </si>
  <si>
    <t>В рамках разработки виджета не оценивалась разработка статических страниц (кроме страницы ошибок). Например, страницы:
• Оферта
• Инструкции по получению билета
• Инструкции по оформлению заказа
Предполагается, что например страница оферты будет верстаться либо Банком в АРМ, либо Рапидсофтом в рамках сервисных работ.</t>
  </si>
  <si>
    <t>Этапы</t>
  </si>
  <si>
    <t>Требование или суммарная задача</t>
  </si>
  <si>
    <t>Описание работ</t>
  </si>
  <si>
    <t>Тип работы</t>
  </si>
  <si>
    <t>Оптимистическая</t>
  </si>
  <si>
    <t>Вопросы заказчику</t>
  </si>
  <si>
    <t>Ответ заказчика</t>
  </si>
  <si>
    <t>Архитектура</t>
  </si>
  <si>
    <t>2</t>
  </si>
  <si>
    <t>Создание дизайна и граффических элементов</t>
  </si>
  <si>
    <t>Создание макетов экранов, логотипов и иконок</t>
  </si>
  <si>
    <t>3</t>
  </si>
  <si>
    <t>Инициализация виджета</t>
  </si>
  <si>
    <t>Создания шаблона виджета; интеграция с Системой</t>
  </si>
  <si>
    <t>Включая логирование с помоью log4net</t>
  </si>
  <si>
    <t>4.1</t>
  </si>
  <si>
    <t>Сценарий выбора сеанса на заданный фильм</t>
  </si>
  <si>
    <t>Отображение списка фильмов в соответствии с критериями (город, дата, название фильма)</t>
  </si>
  <si>
    <t>Интеграция с Киноход входит в задачи по созданию экранов</t>
  </si>
  <si>
    <t>4.2</t>
  </si>
  <si>
    <t>Отображение подробной информации о выбранном фильме,  списка кинотеатров и доступных сеансов</t>
  </si>
  <si>
    <t>5.1</t>
  </si>
  <si>
    <t>Сценарий выбора сеанса в заданном кинотеатре</t>
  </si>
  <si>
    <t>Отображение списка кинотеатров в соответствии с критериями (город, дата, название кинотеатра)</t>
  </si>
  <si>
    <t>5.2</t>
  </si>
  <si>
    <t>Отображение подробной информации о выбранном кинотеатре, списке фильмов и доступных сеансов</t>
  </si>
  <si>
    <t>5.3</t>
  </si>
  <si>
    <t>Отображение списка сеансов на выбранный фильм в выбранном кинотеатре</t>
  </si>
  <si>
    <t>6.1</t>
  </si>
  <si>
    <t>Сценарий выбора мест и оплата билетов бонусами</t>
  </si>
  <si>
    <t>Отображение зала для выбора места</t>
  </si>
  <si>
    <t>Счетчик времени включен в оценку</t>
  </si>
  <si>
    <t>6.2</t>
  </si>
  <si>
    <t>Шаг подтверждения заказа</t>
  </si>
  <si>
    <t>6.3</t>
  </si>
  <si>
    <t>Обработка заказа; взаимодействие с Системой и Api Кинохода для проведения заказа</t>
  </si>
  <si>
    <t>6.4</t>
  </si>
  <si>
    <t>Отображение страницы  "Спасибо" с деталями заказа</t>
  </si>
  <si>
    <t>7</t>
  </si>
  <si>
    <t>3 страницы со статическим содержанием</t>
  </si>
  <si>
    <t>Верстка страниц в стиле http://kinohod.ru/oferta/pay/</t>
  </si>
  <si>
    <t>8</t>
  </si>
  <si>
    <t>Галерея фильма</t>
  </si>
  <si>
    <t>Для фильма есть возможность открыть Галлерею скриншотов из фильма или открыть трейлер</t>
  </si>
  <si>
    <t>9</t>
  </si>
  <si>
    <t>Маппинг городов Кинохода и Системы</t>
  </si>
  <si>
    <t>Создания списка соответствия городов Кинохода и городов Системы (один к одному)</t>
  </si>
  <si>
    <t>10</t>
  </si>
  <si>
    <t>Поддержка cookie Кинохода</t>
  </si>
  <si>
    <t>Запросы к Киноходу будут проксироваться, и.к. Widget отображается во фрейме</t>
  </si>
  <si>
    <t>11</t>
  </si>
  <si>
    <t>Страницы Ошибок</t>
  </si>
  <si>
    <t>Страница или диалог для отображения информации о произошедшей ошибке</t>
  </si>
  <si>
    <t>12</t>
  </si>
  <si>
    <t>13</t>
  </si>
  <si>
    <t>Юниттесты</t>
  </si>
  <si>
    <t>14</t>
  </si>
  <si>
    <t>Тесткейсы</t>
  </si>
  <si>
    <t>15</t>
  </si>
  <si>
    <t>16</t>
  </si>
  <si>
    <t>Техническое управление</t>
  </si>
  <si>
    <t>Управление</t>
  </si>
  <si>
    <t>Риски Процесса (резервы):</t>
  </si>
  <si>
    <t>СУММА</t>
  </si>
  <si>
    <t>Приёмка у WaveAccess -&gt; Rapidsoft -&gt; ВТБ24 Коллекция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</si>
</sst>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4"/>
      <color rgb="FF0070C0"/>
      <name val="Calibri"/>
      <family val="2"/>
      <charset val="204"/>
      <scheme val="minor"/>
    </font>
    <font>
      <sz val="14"/>
      <color rgb="FF0070C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7">
    <xf numFmtId="0" fontId="0" fillId="0" borderId="0" xfId="0"/>
    <xf numFmtId="0" fontId="8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10" fillId="2" borderId="1" xfId="0" applyNumberFormat="1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3" borderId="1" xfId="231" applyFont="1" applyFill="1" applyBorder="1" applyAlignment="1">
      <alignment horizontal="center" vertical="top" wrapText="1"/>
    </xf>
    <xf numFmtId="1" fontId="9" fillId="3" borderId="1" xfId="0" applyNumberFormat="1" applyFont="1" applyFill="1" applyBorder="1" applyAlignment="1">
      <alignment horizontal="center" vertical="top" wrapText="1"/>
    </xf>
    <xf numFmtId="1" fontId="9" fillId="3" borderId="5" xfId="0" applyNumberFormat="1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 wrapText="1"/>
    </xf>
    <xf numFmtId="1" fontId="7" fillId="3" borderId="1" xfId="0" applyNumberFormat="1" applyFont="1" applyFill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1" fontId="7" fillId="0" borderId="1" xfId="0" applyNumberFormat="1" applyFont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12" fillId="0" borderId="0" xfId="0" applyFont="1" applyAlignment="1">
      <alignment vertical="center" wrapText="1"/>
    </xf>
    <xf numFmtId="1" fontId="7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2" fontId="7" fillId="0" borderId="0" xfId="0" applyNumberFormat="1" applyFont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4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5" fillId="3" borderId="1" xfId="231" applyFill="1" applyBorder="1" applyAlignment="1">
      <alignment horizontal="center" vertical="top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10" fillId="0" borderId="4" xfId="0" applyNumberFormat="1" applyFont="1" applyBorder="1" applyAlignment="1">
      <alignment vertical="top" wrapText="1"/>
    </xf>
    <xf numFmtId="1" fontId="9" fillId="0" borderId="0" xfId="0" applyNumberFormat="1" applyFont="1" applyAlignment="1">
      <alignment horizontal="center" vertical="top" wrapText="1"/>
    </xf>
    <xf numFmtId="1" fontId="12" fillId="0" borderId="0" xfId="0" applyNumberFormat="1" applyFont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1" fontId="10" fillId="0" borderId="6" xfId="0" applyNumberFormat="1" applyFont="1" applyBorder="1" applyAlignment="1">
      <alignment vertical="top" wrapText="1"/>
    </xf>
    <xf numFmtId="0" fontId="15" fillId="0" borderId="1" xfId="0" applyFont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6" fillId="4" borderId="0" xfId="0" applyFont="1" applyFill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19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1" fontId="20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indent="1"/>
    </xf>
    <xf numFmtId="49" fontId="1" fillId="0" borderId="1" xfId="0" applyNumberFormat="1" applyFont="1" applyBorder="1" applyAlignment="1">
      <alignment horizontal="left" vertical="center" wrapText="1"/>
    </xf>
    <xf numFmtId="1" fontId="20" fillId="0" borderId="1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horizontal="left" indent="1"/>
    </xf>
    <xf numFmtId="0" fontId="21" fillId="0" borderId="1" xfId="0" applyFont="1" applyBorder="1" applyAlignment="1">
      <alignment horizontal="left" indent="1"/>
    </xf>
    <xf numFmtId="49" fontId="0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1" fillId="0" borderId="1" xfId="0" applyFont="1" applyBorder="1" applyAlignment="1">
      <alignment horizontal="left" wrapText="1" indent="1"/>
    </xf>
    <xf numFmtId="49" fontId="1" fillId="0" borderId="8" xfId="0" applyNumberFormat="1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indent="1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1" fillId="0" borderId="0" xfId="0" applyFont="1" applyBorder="1"/>
    <xf numFmtId="0" fontId="21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1"/>
    </xf>
    <xf numFmtId="49" fontId="0" fillId="0" borderId="0" xfId="0" applyNumberFormat="1"/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19" fillId="0" borderId="5" xfId="0" applyNumberFormat="1" applyFont="1" applyBorder="1" applyAlignment="1">
      <alignment wrapText="1"/>
    </xf>
    <xf numFmtId="49" fontId="19" fillId="0" borderId="9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18" fillId="0" borderId="0" xfId="0" applyNumberFormat="1" applyFont="1" applyAlignment="1">
      <alignment wrapText="1"/>
    </xf>
    <xf numFmtId="49" fontId="19" fillId="0" borderId="0" xfId="0" applyNumberFormat="1" applyFont="1" applyBorder="1" applyAlignment="1">
      <alignment horizontal="right" wrapText="1"/>
    </xf>
    <xf numFmtId="1" fontId="0" fillId="0" borderId="0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19" fillId="0" borderId="0" xfId="0" applyFont="1" applyBorder="1" applyAlignment="1">
      <alignment horizontal="right" wrapText="1"/>
    </xf>
    <xf numFmtId="1" fontId="0" fillId="0" borderId="0" xfId="0" applyNumberFormat="1" applyBorder="1" applyAlignment="1">
      <alignment horizontal="left" wrapText="1" indent="1"/>
    </xf>
    <xf numFmtId="0" fontId="0" fillId="0" borderId="0" xfId="0" applyNumberFormat="1" applyBorder="1" applyAlignment="1">
      <alignment horizontal="center" wrapText="1"/>
    </xf>
    <xf numFmtId="0" fontId="22" fillId="0" borderId="0" xfId="0" applyNumberFormat="1" applyFont="1" applyBorder="1" applyAlignment="1">
      <alignment horizontal="center" wrapText="1"/>
    </xf>
    <xf numFmtId="1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left" indent="1"/>
    </xf>
    <xf numFmtId="49" fontId="23" fillId="0" borderId="0" xfId="0" applyNumberFormat="1" applyFont="1" applyBorder="1" applyAlignment="1">
      <alignment horizontal="right" wrapText="1"/>
    </xf>
    <xf numFmtId="0" fontId="24" fillId="0" borderId="0" xfId="0" applyNumberFormat="1" applyFont="1" applyBorder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5" borderId="0" xfId="0" applyFill="1"/>
    <xf numFmtId="1" fontId="0" fillId="5" borderId="0" xfId="0" applyNumberFormat="1" applyFill="1"/>
    <xf numFmtId="49" fontId="23" fillId="0" borderId="0" xfId="0" applyNumberFormat="1" applyFont="1" applyBorder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0" fontId="25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19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1" fontId="25" fillId="0" borderId="0" xfId="0" applyNumberFormat="1" applyFont="1" applyAlignment="1">
      <alignment horizontal="left" wrapText="1"/>
    </xf>
    <xf numFmtId="0" fontId="25" fillId="0" borderId="0" xfId="0" applyNumberFormat="1" applyFont="1" applyAlignment="1">
      <alignment horizontal="left" wrapText="1"/>
    </xf>
  </cellXfs>
  <cellStyles count="27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  <cellStyle name="Открывавшаяся гиперссылка" xfId="235" builtinId="9" hidden="1"/>
    <cellStyle name="Открывавшаяся гиперссылка" xfId="236" builtinId="9" hidden="1"/>
    <cellStyle name="Открывавшаяся гиперссылка" xfId="237" builtinId="9" hidden="1"/>
    <cellStyle name="Открывавшаяся гиперссылка" xfId="238" builtinId="9" hidden="1"/>
    <cellStyle name="Открывавшаяся гиперссылка" xfId="239" builtinId="9" hidden="1"/>
    <cellStyle name="Открывавшаяся гиперссылка" xfId="240" builtinId="9" hidden="1"/>
    <cellStyle name="Открывавшаяся гиперссылка" xfId="241" builtinId="9" hidden="1"/>
    <cellStyle name="Открывавшаяся гиперссылка" xfId="242" builtinId="9" hidden="1"/>
    <cellStyle name="Открывавшаяся гиперссылка" xfId="243" builtinId="9" hidden="1"/>
    <cellStyle name="Открывавшаяся гиперссылка" xfId="244" builtinId="9" hidden="1"/>
    <cellStyle name="Открывавшаяся гиперссылка" xfId="245" builtinId="9" hidden="1"/>
    <cellStyle name="Открывавшаяся гиперссылка" xfId="246" builtinId="9" hidden="1"/>
    <cellStyle name="Открывавшаяся гиперссылка" xfId="247" builtinId="9" hidden="1"/>
    <cellStyle name="Открывавшаяся гиперссылка" xfId="248" builtinId="9" hidden="1"/>
    <cellStyle name="Открывавшаяся гиперссылка" xfId="249" builtinId="9" hidden="1"/>
    <cellStyle name="Открывавшаяся гиперссылка" xfId="250" builtinId="9" hidden="1"/>
    <cellStyle name="Открывавшаяся гиперссылка" xfId="251" builtinId="9" hidden="1"/>
    <cellStyle name="Открывавшаяся гиперссылка" xfId="252" builtinId="9" hidden="1"/>
    <cellStyle name="Открывавшаяся гиперссылка" xfId="253" builtinId="9" hidden="1"/>
    <cellStyle name="Открывавшаяся гиперссылка" xfId="254" builtinId="9" hidden="1"/>
    <cellStyle name="Открывавшаяся гиперссылка" xfId="255" builtinId="9" hidden="1"/>
    <cellStyle name="Открывавшаяся гиперссылка" xfId="256" builtinId="9" hidden="1"/>
    <cellStyle name="Открывавшаяся гиперссылка" xfId="257" builtinId="9" hidden="1"/>
    <cellStyle name="Открывавшаяся гиперссылка" xfId="258" builtinId="9" hidden="1"/>
    <cellStyle name="Открывавшаяся гиперссылка" xfId="259" builtinId="9" hidden="1"/>
    <cellStyle name="Открывавшаяся гиперссылка" xfId="260" builtinId="9" hidden="1"/>
    <cellStyle name="Открывавшаяся гиперссылка" xfId="261" builtinId="9" hidden="1"/>
    <cellStyle name="Открывавшаяся гиперссылка" xfId="262" builtinId="9" hidden="1"/>
    <cellStyle name="Открывавшаяся гиперссылка" xfId="263" builtinId="9" hidden="1"/>
    <cellStyle name="Открывавшаяся гиперссылка" xfId="264" builtinId="9" hidden="1"/>
    <cellStyle name="Открывавшаяся гиперссылка" xfId="265" builtinId="9" hidden="1"/>
    <cellStyle name="Открывавшаяся гиперссылка" xfId="266" builtinId="9" hidden="1"/>
    <cellStyle name="Открывавшаяся гиперссылка" xfId="267" builtinId="9" hidden="1"/>
    <cellStyle name="Открывавшаяся гиперссылка" xfId="268" builtinId="9" hidden="1"/>
    <cellStyle name="Открывавшаяся гиперссылка" xfId="269" builtinId="9" hidden="1"/>
    <cellStyle name="Открывавшаяся гиперссылка" xfId="270" builtinId="9" hidden="1"/>
    <cellStyle name="Открывавшаяся гиперссылка" xfId="271" builtinId="9" hidden="1"/>
    <cellStyle name="Открывавшаяся гиперссылка" xfId="272" builtinId="9" hidden="1"/>
    <cellStyle name="Открывавшаяся гиперссылка" xfId="273" builtinId="9" hidden="1"/>
    <cellStyle name="Открывавшаяся гиперссылка" xfId="274" builtinId="9" hidden="1"/>
    <cellStyle name="Открывавшаяся гиперссылка" xfId="275" builtinId="9" hidden="1"/>
    <cellStyle name="Открывавшаяся гиперссылка" xfId="276" builtinId="9" hidden="1"/>
    <cellStyle name="Открывавшаяся гиперссылка" xfId="277" builtinId="9" hidden="1"/>
    <cellStyle name="Открывавшаяся гиперссылка" xfId="278" builtinId="9" hidden="1"/>
  </cellStyles>
  <dxfs count="0"/>
  <tableStyles count="0" defaultTableStyle="TableStyleMedium9" defaultPivotStyle="PivotStyleLight16"/>
  <colors>
    <mruColors>
      <color rgb="FFFF7C80"/>
      <color rgb="FFFFFF99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tabSelected="1" workbookViewId="0">
      <pane ySplit="1" topLeftCell="A2" activePane="bottomLeft" state="frozen"/>
      <selection pane="bottomLeft" activeCell="N11" sqref="N11"/>
    </sheetView>
  </sheetViews>
  <sheetFormatPr defaultColWidth="11.42578125" defaultRowHeight="15" x14ac:dyDescent="0.25"/>
  <cols>
    <col min="1" max="1" width="7.85546875" customWidth="1"/>
    <col min="2" max="2" width="8" hidden="1" customWidth="1"/>
    <col min="3" max="3" width="7.85546875" customWidth="1"/>
    <col min="4" max="4" width="12.85546875" style="53" bestFit="1" customWidth="1"/>
    <col min="5" max="5" width="12.42578125" bestFit="1" customWidth="1"/>
    <col min="6" max="6" width="63.85546875" customWidth="1"/>
    <col min="7" max="7" width="7.28515625" customWidth="1"/>
    <col min="8" max="8" width="8" customWidth="1"/>
    <col min="9" max="9" width="7.7109375" customWidth="1"/>
    <col min="10" max="10" width="8" customWidth="1"/>
    <col min="11" max="11" width="7" customWidth="1"/>
    <col min="12" max="12" width="6.7109375" customWidth="1"/>
    <col min="13" max="13" width="7.140625" customWidth="1"/>
    <col min="14" max="14" width="46.7109375" customWidth="1"/>
  </cols>
  <sheetData>
    <row r="1" spans="1:14" s="7" customFormat="1" ht="72" x14ac:dyDescent="0.25">
      <c r="A1" s="2" t="s">
        <v>19</v>
      </c>
      <c r="B1" s="2" t="s">
        <v>20</v>
      </c>
      <c r="C1" s="39" t="s">
        <v>18</v>
      </c>
      <c r="D1" s="3" t="s">
        <v>16</v>
      </c>
      <c r="E1" s="3" t="s">
        <v>17</v>
      </c>
      <c r="F1" s="4" t="s">
        <v>21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4" t="s">
        <v>4</v>
      </c>
    </row>
    <row r="2" spans="1:14" s="18" customFormat="1" ht="12" x14ac:dyDescent="0.25">
      <c r="A2" s="8"/>
      <c r="B2" s="9"/>
      <c r="C2" s="10">
        <f>SUM(L3:L5)</f>
        <v>74.924388468995289</v>
      </c>
      <c r="D2" s="47" t="s">
        <v>43</v>
      </c>
      <c r="E2" s="32"/>
      <c r="F2" s="17" t="s">
        <v>31</v>
      </c>
      <c r="G2" s="12"/>
      <c r="H2" s="12"/>
      <c r="I2" s="12"/>
      <c r="J2" s="12"/>
      <c r="K2" s="12"/>
      <c r="L2" s="12"/>
      <c r="M2" s="12"/>
      <c r="N2" s="35"/>
    </row>
    <row r="3" spans="1:14" s="13" customFormat="1" ht="24" x14ac:dyDescent="0.25">
      <c r="A3" s="40"/>
      <c r="B3" s="40"/>
      <c r="C3" s="40"/>
      <c r="D3" s="48"/>
      <c r="E3" s="46" t="s">
        <v>31</v>
      </c>
      <c r="F3" s="43" t="s">
        <v>32</v>
      </c>
      <c r="G3" s="15">
        <v>10</v>
      </c>
      <c r="H3" s="15">
        <v>12</v>
      </c>
      <c r="I3" s="15">
        <v>16</v>
      </c>
      <c r="J3" s="14">
        <f t="shared" ref="J3" si="0">(G3+4*H3+I3)/6</f>
        <v>12.333333333333334</v>
      </c>
      <c r="K3" s="14">
        <f>J3/$G$17</f>
        <v>17.61904761904762</v>
      </c>
      <c r="L3" s="16">
        <f>J3*$G$20/$G$16</f>
        <v>19.118637057605699</v>
      </c>
      <c r="M3" s="14">
        <f>(I3-G3)/6</f>
        <v>1</v>
      </c>
      <c r="N3" s="1"/>
    </row>
    <row r="4" spans="1:14" s="13" customFormat="1" ht="12" x14ac:dyDescent="0.25">
      <c r="A4" s="40"/>
      <c r="B4" s="40"/>
      <c r="C4" s="45"/>
      <c r="D4" s="48"/>
      <c r="E4" s="46" t="s">
        <v>31</v>
      </c>
      <c r="F4" s="43" t="s">
        <v>41</v>
      </c>
      <c r="G4" s="15">
        <v>8</v>
      </c>
      <c r="H4" s="15">
        <v>16</v>
      </c>
      <c r="I4" s="15">
        <v>24</v>
      </c>
      <c r="J4" s="14">
        <f t="shared" ref="J4:J5" si="1">(G4+4*H4+I4)/6</f>
        <v>16</v>
      </c>
      <c r="K4" s="14">
        <f>J4/$G$17</f>
        <v>22.857142857142858</v>
      </c>
      <c r="L4" s="16">
        <f>J4*$G$20/$G$16</f>
        <v>24.802556182839822</v>
      </c>
      <c r="M4" s="14">
        <f t="shared" ref="M4:M5" si="2">(I4-G4)/6</f>
        <v>2.6666666666666665</v>
      </c>
      <c r="N4" s="1"/>
    </row>
    <row r="5" spans="1:14" s="13" customFormat="1" ht="12" x14ac:dyDescent="0.25">
      <c r="A5" s="40"/>
      <c r="B5" s="40"/>
      <c r="C5" s="45"/>
      <c r="D5" s="48"/>
      <c r="E5" s="46" t="s">
        <v>31</v>
      </c>
      <c r="F5" s="43" t="s">
        <v>30</v>
      </c>
      <c r="G5" s="15">
        <v>10</v>
      </c>
      <c r="H5" s="15">
        <v>19</v>
      </c>
      <c r="I5" s="15">
        <v>34</v>
      </c>
      <c r="J5" s="14">
        <f t="shared" si="1"/>
        <v>20</v>
      </c>
      <c r="K5" s="14">
        <f>J5/$G$17</f>
        <v>28.571428571428573</v>
      </c>
      <c r="L5" s="16">
        <f>J5*$G$20/$G$16</f>
        <v>31.003195228549774</v>
      </c>
      <c r="M5" s="14">
        <f t="shared" si="2"/>
        <v>4</v>
      </c>
      <c r="N5" s="1"/>
    </row>
    <row r="6" spans="1:14" s="13" customFormat="1" x14ac:dyDescent="0.25">
      <c r="A6" s="38"/>
      <c r="B6" s="9"/>
      <c r="C6" s="10">
        <f>SUM(L7:L8)</f>
        <v>22.735676500936506</v>
      </c>
      <c r="D6" s="47" t="s">
        <v>27</v>
      </c>
      <c r="E6" s="32"/>
      <c r="F6" s="11" t="s">
        <v>22</v>
      </c>
      <c r="G6" s="12"/>
      <c r="H6" s="12"/>
      <c r="I6" s="12"/>
      <c r="J6" s="12"/>
      <c r="K6" s="12"/>
      <c r="L6" s="9"/>
      <c r="M6" s="12"/>
      <c r="N6" s="35"/>
    </row>
    <row r="7" spans="1:14" s="13" customFormat="1" ht="12" x14ac:dyDescent="0.25">
      <c r="A7" s="40"/>
      <c r="B7" s="40"/>
      <c r="C7" s="40"/>
      <c r="D7" s="48"/>
      <c r="E7" s="44" t="s">
        <v>24</v>
      </c>
      <c r="F7" s="43" t="s">
        <v>23</v>
      </c>
      <c r="G7" s="15">
        <v>4</v>
      </c>
      <c r="H7" s="15">
        <v>8</v>
      </c>
      <c r="I7" s="15">
        <v>12</v>
      </c>
      <c r="J7" s="14">
        <f t="shared" ref="J7" si="3">(G7+4*H7+I7)/6</f>
        <v>8</v>
      </c>
      <c r="K7" s="14">
        <f>J7/$G$17</f>
        <v>11.428571428571429</v>
      </c>
      <c r="L7" s="16">
        <f>J7*$G$20/$G$16</f>
        <v>12.401278091419911</v>
      </c>
      <c r="M7" s="14">
        <f>(I7-G7)/6</f>
        <v>1.3333333333333333</v>
      </c>
      <c r="N7" s="1"/>
    </row>
    <row r="8" spans="1:14" s="13" customFormat="1" ht="12" x14ac:dyDescent="0.25">
      <c r="A8" s="40"/>
      <c r="B8" s="40"/>
      <c r="C8" s="45"/>
      <c r="D8" s="48"/>
      <c r="E8" s="44" t="s">
        <v>24</v>
      </c>
      <c r="F8" s="43" t="s">
        <v>25</v>
      </c>
      <c r="G8" s="15">
        <v>4</v>
      </c>
      <c r="H8" s="15">
        <v>6</v>
      </c>
      <c r="I8" s="15">
        <v>12</v>
      </c>
      <c r="J8" s="14">
        <f t="shared" ref="J8" si="4">(G8+4*H8+I8)/6</f>
        <v>6.666666666666667</v>
      </c>
      <c r="K8" s="14">
        <f>J8/$G$17</f>
        <v>9.5238095238095255</v>
      </c>
      <c r="L8" s="16">
        <f>J8*$G$20/$G$16</f>
        <v>10.334398409516593</v>
      </c>
      <c r="M8" s="14">
        <f t="shared" ref="M8" si="5">(I8-G8)/6</f>
        <v>1.3333333333333333</v>
      </c>
      <c r="N8" s="1" t="s">
        <v>26</v>
      </c>
    </row>
    <row r="9" spans="1:14" s="18" customFormat="1" ht="12" x14ac:dyDescent="0.25">
      <c r="A9" s="8"/>
      <c r="B9" s="9"/>
      <c r="C9" s="10">
        <f>SUM(L10:L12)</f>
        <v>93.939681542505824</v>
      </c>
      <c r="D9" s="47" t="s">
        <v>35</v>
      </c>
      <c r="E9" s="32"/>
      <c r="F9" s="17" t="s">
        <v>28</v>
      </c>
      <c r="G9" s="12"/>
      <c r="H9" s="12"/>
      <c r="I9" s="12"/>
      <c r="J9" s="12"/>
      <c r="K9" s="12"/>
      <c r="L9" s="12"/>
      <c r="M9" s="12"/>
      <c r="N9" s="35"/>
    </row>
    <row r="10" spans="1:14" s="18" customFormat="1" ht="12" x14ac:dyDescent="0.25">
      <c r="A10" s="50"/>
      <c r="B10" s="19"/>
      <c r="C10" s="50"/>
      <c r="D10" s="50"/>
      <c r="E10" s="46" t="s">
        <v>34</v>
      </c>
      <c r="F10" s="43" t="s">
        <v>29</v>
      </c>
      <c r="G10" s="15">
        <v>16</v>
      </c>
      <c r="H10" s="15">
        <v>24</v>
      </c>
      <c r="I10" s="15">
        <v>32</v>
      </c>
      <c r="J10" s="14">
        <f t="shared" ref="J10:J12" si="6">(G10+4*H10+I10)/6</f>
        <v>24</v>
      </c>
      <c r="K10" s="14">
        <f>J10/$G$17</f>
        <v>34.285714285714285</v>
      </c>
      <c r="L10" s="16">
        <f>J10*$G$20/$G$16</f>
        <v>37.203834274259734</v>
      </c>
      <c r="M10" s="14">
        <f t="shared" ref="M10:M12" si="7">(I10-G10)/6</f>
        <v>2.6666666666666665</v>
      </c>
      <c r="N10" s="36"/>
    </row>
    <row r="11" spans="1:14" s="18" customFormat="1" ht="24" x14ac:dyDescent="0.25">
      <c r="A11" s="49"/>
      <c r="B11" s="19"/>
      <c r="C11" s="49"/>
      <c r="D11" s="49"/>
      <c r="E11" s="46" t="s">
        <v>34</v>
      </c>
      <c r="F11" s="43" t="s">
        <v>40</v>
      </c>
      <c r="G11" s="15">
        <v>16</v>
      </c>
      <c r="H11" s="15">
        <v>24</v>
      </c>
      <c r="I11" s="15">
        <v>32</v>
      </c>
      <c r="J11" s="14">
        <f t="shared" si="6"/>
        <v>24</v>
      </c>
      <c r="K11" s="14">
        <f>J11/$G$17</f>
        <v>34.285714285714285</v>
      </c>
      <c r="L11" s="16">
        <f>J11*$G$20/$G$16</f>
        <v>37.203834274259734</v>
      </c>
      <c r="M11" s="14">
        <f t="shared" si="7"/>
        <v>2.6666666666666665</v>
      </c>
      <c r="N11" s="36" t="s">
        <v>109</v>
      </c>
    </row>
    <row r="12" spans="1:14" s="18" customFormat="1" ht="33.75" x14ac:dyDescent="0.25">
      <c r="A12" s="51"/>
      <c r="B12" s="19"/>
      <c r="C12" s="51"/>
      <c r="D12" s="51"/>
      <c r="E12" s="46" t="s">
        <v>33</v>
      </c>
      <c r="F12" s="43" t="s">
        <v>39</v>
      </c>
      <c r="G12" s="15">
        <f>SUM(G2:G8)*0.2</f>
        <v>7.2</v>
      </c>
      <c r="H12" s="15">
        <f>SUM(H2:H8)*0.2</f>
        <v>12.200000000000001</v>
      </c>
      <c r="I12" s="15">
        <f>SUM(I2:I8)*0.2</f>
        <v>19.600000000000001</v>
      </c>
      <c r="J12" s="14">
        <f t="shared" si="6"/>
        <v>12.600000000000001</v>
      </c>
      <c r="K12" s="14">
        <f>J12/$G$17</f>
        <v>18.000000000000004</v>
      </c>
      <c r="L12" s="16">
        <f>J12*$G$20/$G$16</f>
        <v>19.53201299398636</v>
      </c>
      <c r="M12" s="14">
        <f t="shared" si="7"/>
        <v>2.0666666666666669</v>
      </c>
      <c r="N12" s="36" t="s">
        <v>42</v>
      </c>
    </row>
    <row r="13" spans="1:14" s="13" customFormat="1" ht="12" x14ac:dyDescent="0.25">
      <c r="A13" s="20"/>
      <c r="B13" s="20"/>
      <c r="C13" s="41"/>
      <c r="D13" s="52"/>
      <c r="E13" s="7"/>
      <c r="F13" s="21"/>
      <c r="G13" s="22"/>
      <c r="H13" s="22"/>
      <c r="I13" s="22"/>
      <c r="J13" s="22"/>
      <c r="K13" s="22"/>
      <c r="L13" s="23"/>
      <c r="M13" s="22"/>
      <c r="N13" s="37"/>
    </row>
    <row r="14" spans="1:14" s="13" customFormat="1" ht="12" x14ac:dyDescent="0.25">
      <c r="A14" s="20"/>
      <c r="B14" s="20"/>
      <c r="C14" s="41"/>
      <c r="D14" s="52"/>
      <c r="E14" s="7"/>
      <c r="F14" s="21"/>
      <c r="G14" s="22"/>
      <c r="H14" s="22"/>
      <c r="I14" s="22"/>
      <c r="J14" s="22"/>
      <c r="K14" s="22"/>
      <c r="L14" s="23"/>
      <c r="M14" s="22"/>
      <c r="N14" s="37"/>
    </row>
    <row r="15" spans="1:14" s="13" customFormat="1" ht="12" x14ac:dyDescent="0.25">
      <c r="A15" s="20"/>
      <c r="B15" s="20"/>
      <c r="C15" s="41"/>
      <c r="D15" s="52"/>
      <c r="E15" s="7"/>
      <c r="F15" s="24" t="s">
        <v>6</v>
      </c>
      <c r="G15" s="25">
        <f>SUM(G2:G12)</f>
        <v>75.2</v>
      </c>
      <c r="H15" s="25">
        <f>SUM(H2:H12)</f>
        <v>121.2</v>
      </c>
      <c r="I15" s="25">
        <f>SUM(I2:I12)</f>
        <v>181.6</v>
      </c>
      <c r="J15" s="22"/>
      <c r="K15" s="22"/>
      <c r="L15" s="23"/>
      <c r="M15" s="30">
        <f>SQRT(SUMSQ(M2:M8))</f>
        <v>5.259911279353167</v>
      </c>
      <c r="N15" s="37"/>
    </row>
    <row r="16" spans="1:14" s="13" customFormat="1" ht="12" x14ac:dyDescent="0.25">
      <c r="A16" s="20"/>
      <c r="B16" s="20"/>
      <c r="C16" s="41"/>
      <c r="D16" s="52"/>
      <c r="E16" s="7"/>
      <c r="F16" s="24" t="s">
        <v>13</v>
      </c>
      <c r="G16" s="25">
        <f>(G15+4*H15+I15)/6</f>
        <v>123.60000000000001</v>
      </c>
      <c r="H16" s="26"/>
      <c r="I16" s="25"/>
      <c r="J16" s="22"/>
      <c r="K16" s="22"/>
      <c r="L16" s="23"/>
      <c r="M16" s="30">
        <f>2*M15/G17</f>
        <v>15.02831794100905</v>
      </c>
      <c r="N16" s="37"/>
    </row>
    <row r="17" spans="1:14" s="13" customFormat="1" ht="12" x14ac:dyDescent="0.25">
      <c r="A17" s="20"/>
      <c r="B17" s="20"/>
      <c r="C17" s="41"/>
      <c r="D17" s="52"/>
      <c r="E17" s="7"/>
      <c r="F17" s="24" t="s">
        <v>5</v>
      </c>
      <c r="G17" s="27">
        <v>0.7</v>
      </c>
      <c r="H17" s="26"/>
      <c r="I17" s="25"/>
      <c r="J17" s="22"/>
      <c r="K17" s="22"/>
      <c r="L17" s="23"/>
      <c r="M17" s="31">
        <f>M16/G20</f>
        <v>7.8436001166804742E-2</v>
      </c>
      <c r="N17" s="37"/>
    </row>
    <row r="18" spans="1:14" s="13" customFormat="1" ht="12" x14ac:dyDescent="0.25">
      <c r="C18" s="42"/>
      <c r="D18" s="33"/>
      <c r="E18" s="33"/>
      <c r="F18" s="24" t="s">
        <v>3</v>
      </c>
      <c r="G18" s="25">
        <f>G15/G17</f>
        <v>107.42857142857144</v>
      </c>
      <c r="H18" s="26">
        <f>H15/G17</f>
        <v>173.14285714285717</v>
      </c>
      <c r="I18" s="25">
        <f>I15/G17</f>
        <v>259.42857142857144</v>
      </c>
      <c r="J18" s="22"/>
      <c r="K18" s="22"/>
      <c r="L18" s="23"/>
      <c r="M18" s="30"/>
      <c r="N18" s="37"/>
    </row>
    <row r="19" spans="1:14" s="13" customFormat="1" ht="12" x14ac:dyDescent="0.25">
      <c r="C19" s="42"/>
      <c r="D19" s="33"/>
      <c r="E19" s="33"/>
      <c r="F19" s="28" t="s">
        <v>12</v>
      </c>
      <c r="G19" s="25">
        <f>(G18+4*H18+I18)/6</f>
        <v>176.57142857142858</v>
      </c>
      <c r="H19" s="26"/>
      <c r="I19" s="25"/>
      <c r="J19" s="22"/>
      <c r="K19" s="22"/>
      <c r="L19" s="23"/>
      <c r="M19" s="30"/>
      <c r="N19" s="37"/>
    </row>
    <row r="20" spans="1:14" s="13" customFormat="1" ht="12" x14ac:dyDescent="0.25">
      <c r="C20" s="42"/>
      <c r="D20" s="33"/>
      <c r="E20" s="33"/>
      <c r="F20" s="29" t="s">
        <v>11</v>
      </c>
      <c r="G20" s="25">
        <f>G19+M15*2/G17</f>
        <v>191.59974651243763</v>
      </c>
      <c r="H20" s="26"/>
      <c r="I20" s="25"/>
      <c r="J20" s="22"/>
      <c r="K20" s="22"/>
      <c r="L20" s="23"/>
      <c r="M20" s="30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workbookViewId="0">
      <selection activeCell="G22" sqref="G22"/>
    </sheetView>
  </sheetViews>
  <sheetFormatPr defaultColWidth="8.85546875" defaultRowHeight="15" x14ac:dyDescent="0.25"/>
  <cols>
    <col min="1" max="1" width="9.42578125" style="97" customWidth="1"/>
    <col min="2" max="2" width="50.7109375" style="74" customWidth="1"/>
    <col min="3" max="3" width="67" style="74" customWidth="1"/>
    <col min="4" max="4" width="20" style="119" customWidth="1"/>
    <col min="5" max="5" width="8.7109375" style="74" customWidth="1"/>
    <col min="6" max="6" width="10.28515625" style="74" bestFit="1" customWidth="1"/>
    <col min="7" max="7" width="10.42578125" style="74" customWidth="1"/>
    <col min="8" max="8" width="11.42578125" style="74" customWidth="1"/>
    <col min="9" max="9" width="25.42578125" style="123" customWidth="1"/>
    <col min="10" max="10" width="25" customWidth="1"/>
    <col min="11" max="11" width="21.42578125" customWidth="1"/>
  </cols>
  <sheetData>
    <row r="1" spans="1:12" ht="45" x14ac:dyDescent="0.25">
      <c r="A1" s="60" t="s">
        <v>45</v>
      </c>
      <c r="B1" s="61" t="s">
        <v>46</v>
      </c>
      <c r="C1" s="61" t="s">
        <v>47</v>
      </c>
      <c r="D1" s="61" t="s">
        <v>48</v>
      </c>
      <c r="E1" s="61" t="s">
        <v>0</v>
      </c>
      <c r="F1" s="61" t="s">
        <v>2</v>
      </c>
      <c r="G1" s="61" t="s">
        <v>49</v>
      </c>
      <c r="H1" s="61" t="s">
        <v>7</v>
      </c>
      <c r="I1" s="62" t="s">
        <v>4</v>
      </c>
      <c r="J1" s="62" t="s">
        <v>50</v>
      </c>
      <c r="K1" s="63" t="s">
        <v>51</v>
      </c>
      <c r="L1" s="93"/>
    </row>
    <row r="2" spans="1:12" s="73" customFormat="1" x14ac:dyDescent="0.25">
      <c r="A2" s="64">
        <v>1</v>
      </c>
      <c r="B2" s="65" t="s">
        <v>52</v>
      </c>
      <c r="C2" s="65"/>
      <c r="D2" s="66"/>
      <c r="E2" s="67">
        <v>32</v>
      </c>
      <c r="F2" s="67">
        <v>24</v>
      </c>
      <c r="G2" s="67">
        <v>16</v>
      </c>
      <c r="H2" s="68">
        <f t="shared" ref="H2:H14" si="0">(G2+4*F2+E2)/6</f>
        <v>24</v>
      </c>
      <c r="I2" s="69"/>
      <c r="J2" s="69"/>
      <c r="K2" s="70"/>
      <c r="L2" s="94"/>
    </row>
    <row r="3" spans="1:12" s="73" customFormat="1" x14ac:dyDescent="0.25">
      <c r="A3" s="71" t="s">
        <v>53</v>
      </c>
      <c r="B3" s="72" t="s">
        <v>54</v>
      </c>
      <c r="C3" s="72" t="s">
        <v>55</v>
      </c>
      <c r="D3" s="66"/>
      <c r="E3" s="67">
        <v>32</v>
      </c>
      <c r="F3" s="67">
        <v>24</v>
      </c>
      <c r="G3" s="67">
        <v>16</v>
      </c>
      <c r="H3" s="68">
        <f t="shared" si="0"/>
        <v>24</v>
      </c>
      <c r="J3" s="69"/>
      <c r="K3" s="70"/>
      <c r="L3" s="94"/>
    </row>
    <row r="4" spans="1:12" s="73" customFormat="1" ht="30" x14ac:dyDescent="0.25">
      <c r="A4" s="71" t="s">
        <v>56</v>
      </c>
      <c r="B4" s="72" t="s">
        <v>57</v>
      </c>
      <c r="C4" s="72" t="s">
        <v>58</v>
      </c>
      <c r="D4" s="66"/>
      <c r="E4" s="67">
        <v>24</v>
      </c>
      <c r="F4" s="67">
        <v>16</v>
      </c>
      <c r="G4" s="67">
        <v>12</v>
      </c>
      <c r="H4" s="68">
        <f t="shared" si="0"/>
        <v>16.666666666666668</v>
      </c>
      <c r="I4" s="74" t="s">
        <v>59</v>
      </c>
      <c r="J4" s="69"/>
      <c r="K4" s="70"/>
      <c r="L4" s="94"/>
    </row>
    <row r="5" spans="1:12" s="95" customFormat="1" ht="45" x14ac:dyDescent="0.25">
      <c r="A5" s="75" t="s">
        <v>60</v>
      </c>
      <c r="B5" s="76" t="s">
        <v>61</v>
      </c>
      <c r="C5" s="65" t="s">
        <v>62</v>
      </c>
      <c r="D5" s="77"/>
      <c r="E5" s="68">
        <v>16</v>
      </c>
      <c r="F5" s="68">
        <v>12</v>
      </c>
      <c r="G5" s="68">
        <v>8</v>
      </c>
      <c r="H5" s="68">
        <f t="shared" si="0"/>
        <v>12</v>
      </c>
      <c r="I5" s="74" t="s">
        <v>63</v>
      </c>
      <c r="J5" s="78"/>
      <c r="K5" s="78"/>
    </row>
    <row r="6" spans="1:12" s="81" customFormat="1" ht="30" x14ac:dyDescent="0.25">
      <c r="A6" s="71" t="s">
        <v>64</v>
      </c>
      <c r="B6" s="79"/>
      <c r="C6" s="65" t="s">
        <v>65</v>
      </c>
      <c r="D6" s="66"/>
      <c r="E6" s="68">
        <v>16</v>
      </c>
      <c r="F6" s="68">
        <v>12</v>
      </c>
      <c r="G6" s="68">
        <v>8</v>
      </c>
      <c r="H6" s="80">
        <f t="shared" si="0"/>
        <v>12</v>
      </c>
      <c r="J6" s="82"/>
      <c r="K6" s="82"/>
    </row>
    <row r="7" spans="1:12" s="81" customFormat="1" ht="30" x14ac:dyDescent="0.25">
      <c r="A7" s="71" t="s">
        <v>66</v>
      </c>
      <c r="B7" s="83" t="s">
        <v>67</v>
      </c>
      <c r="C7" s="72" t="s">
        <v>68</v>
      </c>
      <c r="D7" s="66"/>
      <c r="E7" s="68">
        <v>16</v>
      </c>
      <c r="F7" s="68">
        <v>12</v>
      </c>
      <c r="G7" s="80">
        <v>8</v>
      </c>
      <c r="H7" s="80">
        <f t="shared" si="0"/>
        <v>12</v>
      </c>
      <c r="J7" s="82"/>
      <c r="K7" s="82"/>
    </row>
    <row r="8" spans="1:12" s="81" customFormat="1" ht="30" x14ac:dyDescent="0.25">
      <c r="A8" s="71" t="s">
        <v>69</v>
      </c>
      <c r="C8" s="72" t="s">
        <v>70</v>
      </c>
      <c r="D8" s="66"/>
      <c r="E8" s="68">
        <v>24</v>
      </c>
      <c r="F8" s="68">
        <v>16</v>
      </c>
      <c r="G8" s="80">
        <v>12</v>
      </c>
      <c r="H8" s="80">
        <f t="shared" si="0"/>
        <v>16.666666666666668</v>
      </c>
      <c r="J8" s="82"/>
      <c r="K8" s="82"/>
    </row>
    <row r="9" spans="1:12" s="81" customFormat="1" ht="30" x14ac:dyDescent="0.25">
      <c r="A9" s="71" t="s">
        <v>71</v>
      </c>
      <c r="B9" s="84"/>
      <c r="C9" s="72" t="s">
        <v>72</v>
      </c>
      <c r="D9" s="66"/>
      <c r="E9" s="80">
        <v>24</v>
      </c>
      <c r="F9" s="80">
        <v>16</v>
      </c>
      <c r="G9" s="80">
        <v>12</v>
      </c>
      <c r="H9" s="80">
        <f t="shared" si="0"/>
        <v>16.666666666666668</v>
      </c>
      <c r="J9" s="82"/>
      <c r="K9" s="82"/>
    </row>
    <row r="10" spans="1:12" s="81" customFormat="1" ht="30" x14ac:dyDescent="0.25">
      <c r="A10" s="71" t="s">
        <v>73</v>
      </c>
      <c r="B10" s="83" t="s">
        <v>74</v>
      </c>
      <c r="C10" s="72" t="s">
        <v>75</v>
      </c>
      <c r="D10" s="66"/>
      <c r="E10" s="80">
        <v>40</v>
      </c>
      <c r="F10" s="80">
        <v>24</v>
      </c>
      <c r="G10" s="80">
        <v>20</v>
      </c>
      <c r="H10" s="80">
        <f t="shared" si="0"/>
        <v>26</v>
      </c>
      <c r="I10" s="74" t="s">
        <v>76</v>
      </c>
      <c r="J10" s="82"/>
      <c r="K10" s="82"/>
    </row>
    <row r="11" spans="1:12" s="81" customFormat="1" x14ac:dyDescent="0.25">
      <c r="A11" s="71" t="s">
        <v>77</v>
      </c>
      <c r="B11" s="84"/>
      <c r="C11" s="72" t="s">
        <v>78</v>
      </c>
      <c r="D11" s="66"/>
      <c r="E11" s="80">
        <v>16</v>
      </c>
      <c r="F11" s="80">
        <v>12</v>
      </c>
      <c r="G11" s="80">
        <v>8</v>
      </c>
      <c r="H11" s="80">
        <f t="shared" si="0"/>
        <v>12</v>
      </c>
      <c r="J11" s="82"/>
      <c r="K11" s="82"/>
    </row>
    <row r="12" spans="1:12" s="81" customFormat="1" ht="30" x14ac:dyDescent="0.25">
      <c r="A12" s="71" t="s">
        <v>79</v>
      </c>
      <c r="B12" s="84"/>
      <c r="C12" s="72" t="s">
        <v>80</v>
      </c>
      <c r="D12" s="66"/>
      <c r="E12" s="80">
        <v>24</v>
      </c>
      <c r="F12" s="80">
        <v>16</v>
      </c>
      <c r="G12" s="80">
        <v>12</v>
      </c>
      <c r="H12" s="80">
        <f t="shared" si="0"/>
        <v>16.666666666666668</v>
      </c>
      <c r="J12" s="82"/>
      <c r="K12" s="82"/>
    </row>
    <row r="13" spans="1:12" s="81" customFormat="1" x14ac:dyDescent="0.25">
      <c r="A13" s="71" t="s">
        <v>81</v>
      </c>
      <c r="B13" s="84"/>
      <c r="C13" s="72" t="s">
        <v>82</v>
      </c>
      <c r="D13" s="66"/>
      <c r="E13" s="80">
        <v>12</v>
      </c>
      <c r="F13" s="80">
        <v>8</v>
      </c>
      <c r="G13" s="80">
        <v>4</v>
      </c>
      <c r="H13" s="80">
        <f t="shared" si="0"/>
        <v>8</v>
      </c>
      <c r="J13" s="82"/>
      <c r="K13" s="82"/>
    </row>
    <row r="14" spans="1:12" s="81" customFormat="1" x14ac:dyDescent="0.25">
      <c r="A14" s="71" t="s">
        <v>83</v>
      </c>
      <c r="B14" s="83" t="s">
        <v>84</v>
      </c>
      <c r="C14" s="72" t="s">
        <v>85</v>
      </c>
      <c r="D14" s="66"/>
      <c r="E14" s="80">
        <v>20</v>
      </c>
      <c r="F14" s="80">
        <v>12</v>
      </c>
      <c r="G14" s="80">
        <v>8</v>
      </c>
      <c r="H14" s="80">
        <f t="shared" si="0"/>
        <v>12.666666666666666</v>
      </c>
      <c r="J14" s="82"/>
      <c r="K14" s="82"/>
    </row>
    <row r="15" spans="1:12" s="81" customFormat="1" ht="30" x14ac:dyDescent="0.25">
      <c r="A15" s="71" t="s">
        <v>86</v>
      </c>
      <c r="B15" s="83" t="s">
        <v>87</v>
      </c>
      <c r="C15" s="72" t="s">
        <v>88</v>
      </c>
      <c r="D15" s="66"/>
      <c r="E15" s="80">
        <v>16</v>
      </c>
      <c r="F15" s="80">
        <v>12</v>
      </c>
      <c r="G15" s="80">
        <v>8</v>
      </c>
      <c r="H15" s="80">
        <f t="shared" ref="H15:H23" si="1">(E15+4*F15+G15)/6</f>
        <v>12</v>
      </c>
      <c r="I15" s="85"/>
      <c r="J15" s="82"/>
      <c r="K15" s="82"/>
    </row>
    <row r="16" spans="1:12" s="81" customFormat="1" ht="30" x14ac:dyDescent="0.25">
      <c r="A16" s="71" t="s">
        <v>89</v>
      </c>
      <c r="B16" s="83" t="s">
        <v>90</v>
      </c>
      <c r="C16" s="72" t="s">
        <v>91</v>
      </c>
      <c r="D16" s="66"/>
      <c r="E16" s="80">
        <v>8</v>
      </c>
      <c r="F16" s="80">
        <v>4</v>
      </c>
      <c r="G16" s="80">
        <v>2</v>
      </c>
      <c r="H16" s="80">
        <f t="shared" si="1"/>
        <v>4.333333333333333</v>
      </c>
      <c r="I16" s="85"/>
      <c r="J16" s="82"/>
      <c r="K16" s="82"/>
    </row>
    <row r="17" spans="1:11" s="81" customFormat="1" ht="30" x14ac:dyDescent="0.25">
      <c r="A17" s="71" t="s">
        <v>92</v>
      </c>
      <c r="B17" s="83" t="s">
        <v>93</v>
      </c>
      <c r="C17" s="72" t="s">
        <v>94</v>
      </c>
      <c r="D17" s="66"/>
      <c r="E17" s="80">
        <v>12</v>
      </c>
      <c r="F17" s="80">
        <v>8</v>
      </c>
      <c r="G17" s="80">
        <v>6</v>
      </c>
      <c r="H17" s="80">
        <f t="shared" si="1"/>
        <v>8.3333333333333339</v>
      </c>
      <c r="I17" s="85"/>
      <c r="J17" s="82"/>
      <c r="K17" s="82"/>
    </row>
    <row r="18" spans="1:11" s="81" customFormat="1" ht="30" x14ac:dyDescent="0.25">
      <c r="A18" s="71" t="s">
        <v>95</v>
      </c>
      <c r="B18" s="83" t="s">
        <v>96</v>
      </c>
      <c r="C18" s="72" t="s">
        <v>97</v>
      </c>
      <c r="D18" s="66"/>
      <c r="E18" s="80">
        <v>8</v>
      </c>
      <c r="F18" s="80">
        <v>6</v>
      </c>
      <c r="G18" s="80">
        <v>4</v>
      </c>
      <c r="H18" s="80">
        <f t="shared" si="1"/>
        <v>6</v>
      </c>
      <c r="I18" s="85"/>
      <c r="J18" s="82"/>
      <c r="K18" s="82"/>
    </row>
    <row r="19" spans="1:11" s="81" customFormat="1" x14ac:dyDescent="0.25">
      <c r="A19" s="71" t="s">
        <v>98</v>
      </c>
      <c r="B19" s="84" t="s">
        <v>14</v>
      </c>
      <c r="C19" s="65"/>
      <c r="D19" s="66" t="s">
        <v>24</v>
      </c>
      <c r="E19" s="80">
        <f>SUM(E2:E18)*0.3</f>
        <v>102</v>
      </c>
      <c r="F19" s="80">
        <f>SUM(F2:F18)*0.3</f>
        <v>70.2</v>
      </c>
      <c r="G19" s="80">
        <f>SUM(G2:G18)*0.3</f>
        <v>49.199999999999996</v>
      </c>
      <c r="H19" s="80">
        <f t="shared" si="1"/>
        <v>72</v>
      </c>
      <c r="I19" s="85"/>
      <c r="J19" s="82"/>
      <c r="K19" s="82"/>
    </row>
    <row r="20" spans="1:11" s="81" customFormat="1" x14ac:dyDescent="0.25">
      <c r="A20" s="71" t="s">
        <v>99</v>
      </c>
      <c r="B20" s="84" t="s">
        <v>100</v>
      </c>
      <c r="C20" s="65"/>
      <c r="D20" s="66" t="s">
        <v>24</v>
      </c>
      <c r="E20" s="80">
        <f>0.1*SUM(E2:E18)</f>
        <v>34</v>
      </c>
      <c r="F20" s="80">
        <f>0.1*SUM(F2:F18)</f>
        <v>23.400000000000002</v>
      </c>
      <c r="G20" s="80">
        <f>0.1*SUM(G2:G18)</f>
        <v>16.400000000000002</v>
      </c>
      <c r="H20" s="80">
        <f t="shared" si="1"/>
        <v>24</v>
      </c>
      <c r="I20" s="85"/>
      <c r="J20" s="82"/>
      <c r="K20" s="82"/>
    </row>
    <row r="21" spans="1:11" s="81" customFormat="1" x14ac:dyDescent="0.25">
      <c r="A21" s="71" t="s">
        <v>101</v>
      </c>
      <c r="B21" s="84" t="s">
        <v>102</v>
      </c>
      <c r="C21" s="65"/>
      <c r="D21" s="86" t="s">
        <v>15</v>
      </c>
      <c r="E21" s="80">
        <v>24</v>
      </c>
      <c r="F21" s="80">
        <v>16</v>
      </c>
      <c r="G21" s="80">
        <v>12</v>
      </c>
      <c r="H21" s="80">
        <f t="shared" si="1"/>
        <v>16.666666666666668</v>
      </c>
      <c r="I21" s="85"/>
      <c r="J21" s="82"/>
      <c r="K21" s="82"/>
    </row>
    <row r="22" spans="1:11" s="96" customFormat="1" x14ac:dyDescent="0.25">
      <c r="A22" s="71" t="s">
        <v>103</v>
      </c>
      <c r="B22" s="84" t="s">
        <v>15</v>
      </c>
      <c r="C22" s="65"/>
      <c r="D22" s="64" t="s">
        <v>15</v>
      </c>
      <c r="E22" s="80">
        <f>SUM(E2:E18)*0.2</f>
        <v>68</v>
      </c>
      <c r="F22" s="80">
        <f>SUM(F2:F18)*0.2</f>
        <v>46.800000000000004</v>
      </c>
      <c r="G22" s="80">
        <f>SUM(G2:G18)*0.2</f>
        <v>32.800000000000004</v>
      </c>
      <c r="H22" s="80">
        <f t="shared" si="1"/>
        <v>48</v>
      </c>
      <c r="I22" s="87"/>
      <c r="J22" s="88"/>
      <c r="K22" s="89"/>
    </row>
    <row r="23" spans="1:11" x14ac:dyDescent="0.25">
      <c r="A23" s="90" t="s">
        <v>104</v>
      </c>
      <c r="B23" s="91" t="s">
        <v>105</v>
      </c>
      <c r="C23" s="91"/>
      <c r="D23" s="64" t="s">
        <v>106</v>
      </c>
      <c r="E23" s="80">
        <f>SUM(E2:E20)*0.1</f>
        <v>47.6</v>
      </c>
      <c r="F23" s="80">
        <f>SUM(F2:F20)*0.1</f>
        <v>32.76</v>
      </c>
      <c r="G23" s="80">
        <f>SUM(G2:G20)*0.1</f>
        <v>22.96</v>
      </c>
      <c r="H23" s="80">
        <f t="shared" si="1"/>
        <v>33.6</v>
      </c>
      <c r="I23" s="92"/>
      <c r="J23" s="92"/>
      <c r="K23" s="92"/>
    </row>
    <row r="24" spans="1:11" ht="15" customHeight="1" x14ac:dyDescent="0.25">
      <c r="B24" s="98"/>
      <c r="C24" s="98"/>
      <c r="D24" s="99"/>
      <c r="E24" s="100"/>
      <c r="F24" s="101"/>
      <c r="G24" s="101"/>
      <c r="H24" s="101"/>
      <c r="I24" s="102"/>
      <c r="J24" s="93"/>
      <c r="K24" s="93"/>
    </row>
    <row r="25" spans="1:11" x14ac:dyDescent="0.25">
      <c r="B25" s="103"/>
      <c r="C25" s="104" t="s">
        <v>6</v>
      </c>
      <c r="D25" s="104"/>
      <c r="E25" s="105">
        <f>SUM(E2:E23)</f>
        <v>615.6</v>
      </c>
      <c r="F25" s="105">
        <f>SUM(F2:F23)</f>
        <v>423.15999999999997</v>
      </c>
      <c r="G25" s="105">
        <f>SUM(G2:G23)</f>
        <v>297.35999999999996</v>
      </c>
      <c r="H25" s="106"/>
      <c r="I25" s="107"/>
      <c r="J25" s="108"/>
      <c r="K25" s="93"/>
    </row>
    <row r="26" spans="1:11" x14ac:dyDescent="0.25">
      <c r="C26" s="104" t="s">
        <v>13</v>
      </c>
      <c r="D26" s="104"/>
      <c r="E26" s="109">
        <f>(E25+4*F25+G25)/6</f>
        <v>434.26666666666665</v>
      </c>
      <c r="F26" s="106"/>
      <c r="G26" s="106"/>
      <c r="H26" s="106"/>
      <c r="I26" s="107"/>
      <c r="J26" s="108"/>
      <c r="K26" s="93"/>
    </row>
    <row r="27" spans="1:11" x14ac:dyDescent="0.25">
      <c r="C27" s="104"/>
      <c r="D27" s="104"/>
      <c r="E27" s="110"/>
      <c r="F27" s="106"/>
      <c r="G27" s="106"/>
      <c r="H27" s="106"/>
      <c r="I27" s="111"/>
      <c r="J27" s="112"/>
      <c r="K27" s="93"/>
    </row>
    <row r="28" spans="1:11" ht="18.75" x14ac:dyDescent="0.3">
      <c r="C28" s="113"/>
      <c r="D28" s="113"/>
      <c r="E28" s="114"/>
      <c r="F28" s="115"/>
      <c r="G28" s="115"/>
      <c r="H28" s="115"/>
      <c r="I28" s="115"/>
      <c r="J28" s="93"/>
      <c r="K28" s="93"/>
    </row>
    <row r="29" spans="1:11" x14ac:dyDescent="0.25">
      <c r="C29" s="98"/>
      <c r="D29" t="s">
        <v>107</v>
      </c>
      <c r="E29">
        <f>ROUND(E26*0.2, 0)</f>
        <v>87</v>
      </c>
      <c r="F29" s="115"/>
      <c r="G29" s="115"/>
      <c r="H29" s="115"/>
      <c r="I29" s="115"/>
      <c r="J29" s="93"/>
      <c r="K29" s="93"/>
    </row>
    <row r="30" spans="1:11" x14ac:dyDescent="0.25">
      <c r="C30" s="98"/>
      <c r="D30" s="116" t="s">
        <v>108</v>
      </c>
      <c r="E30" s="117">
        <f>E29+E26</f>
        <v>521.26666666666665</v>
      </c>
      <c r="F30" s="115"/>
      <c r="G30" s="115"/>
      <c r="H30" s="115"/>
      <c r="I30" s="115"/>
      <c r="J30" s="93"/>
      <c r="K30" s="93"/>
    </row>
    <row r="31" spans="1:11" x14ac:dyDescent="0.25">
      <c r="C31" s="98"/>
      <c r="D31" s="99"/>
      <c r="E31" s="115"/>
      <c r="F31" s="115"/>
      <c r="G31" s="115"/>
      <c r="H31" s="115"/>
      <c r="I31" s="115"/>
      <c r="J31" s="93"/>
      <c r="K31" s="93"/>
    </row>
    <row r="32" spans="1:11" ht="18.75" x14ac:dyDescent="0.3">
      <c r="C32" s="118"/>
      <c r="F32" s="115"/>
      <c r="G32" s="115"/>
      <c r="H32" s="115"/>
      <c r="I32" s="115"/>
      <c r="J32" s="93"/>
      <c r="K32" s="93"/>
    </row>
    <row r="33" spans="4:9" ht="18.75" x14ac:dyDescent="0.3">
      <c r="D33" s="118"/>
      <c r="E33" s="120"/>
      <c r="F33" s="121"/>
      <c r="G33" s="121"/>
      <c r="H33" s="121"/>
      <c r="I33" s="121"/>
    </row>
    <row r="35" spans="4:9" x14ac:dyDescent="0.25">
      <c r="D35" s="122"/>
      <c r="E35" s="121"/>
    </row>
    <row r="36" spans="4:9" ht="15.75" x14ac:dyDescent="0.25">
      <c r="D36" s="124"/>
      <c r="E36" s="125"/>
      <c r="F36" s="121"/>
    </row>
    <row r="37" spans="4:9" ht="15.75" x14ac:dyDescent="0.25">
      <c r="D37" s="124"/>
      <c r="E37" s="125"/>
    </row>
    <row r="38" spans="4:9" ht="15.75" x14ac:dyDescent="0.25">
      <c r="D38" s="124"/>
      <c r="E38" s="126"/>
    </row>
    <row r="39" spans="4:9" ht="15.75" x14ac:dyDescent="0.25">
      <c r="D39" s="122"/>
      <c r="E39" s="126"/>
    </row>
    <row r="40" spans="4:9" ht="15.75" x14ac:dyDescent="0.25">
      <c r="D40" s="124"/>
      <c r="E40" s="125"/>
    </row>
    <row r="41" spans="4:9" ht="15.75" x14ac:dyDescent="0.25">
      <c r="D41" s="124"/>
      <c r="E41" s="125"/>
    </row>
    <row r="42" spans="4:9" ht="15.75" x14ac:dyDescent="0.25">
      <c r="D42" s="124"/>
      <c r="E42" s="126"/>
    </row>
    <row r="43" spans="4:9" ht="15.75" x14ac:dyDescent="0.25">
      <c r="D43" s="122"/>
      <c r="E43" s="126"/>
    </row>
    <row r="44" spans="4:9" ht="15.75" x14ac:dyDescent="0.25">
      <c r="D44" s="124"/>
      <c r="E44" s="126"/>
    </row>
    <row r="45" spans="4:9" ht="15.75" x14ac:dyDescent="0.25">
      <c r="D45" s="124"/>
      <c r="E45" s="126"/>
    </row>
    <row r="46" spans="4:9" x14ac:dyDescent="0.25">
      <c r="E46" s="121"/>
    </row>
  </sheetData>
  <mergeCells count="5">
    <mergeCell ref="E24:H24"/>
    <mergeCell ref="C25:D25"/>
    <mergeCell ref="C26:D26"/>
    <mergeCell ref="C27:D27"/>
    <mergeCell ref="C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2"/>
    </sheetView>
  </sheetViews>
  <sheetFormatPr defaultColWidth="8.85546875" defaultRowHeight="12.75" x14ac:dyDescent="0.2"/>
  <cols>
    <col min="1" max="1" width="4" style="54" customWidth="1"/>
    <col min="2" max="2" width="88.7109375" style="54" customWidth="1"/>
    <col min="3" max="16384" width="8.85546875" style="54"/>
  </cols>
  <sheetData>
    <row r="1" spans="1:2" x14ac:dyDescent="0.2">
      <c r="A1" s="56" t="s">
        <v>38</v>
      </c>
      <c r="B1" s="56"/>
    </row>
    <row r="2" spans="1:2" s="55" customFormat="1" ht="91.5" customHeight="1" x14ac:dyDescent="0.25">
      <c r="A2" s="57" t="s">
        <v>44</v>
      </c>
      <c r="B2" s="58"/>
    </row>
    <row r="3" spans="1:2" s="55" customFormat="1" ht="27.75" customHeight="1" x14ac:dyDescent="0.25">
      <c r="A3" s="57" t="s">
        <v>36</v>
      </c>
      <c r="B3" s="58"/>
    </row>
    <row r="4" spans="1:2" s="55" customFormat="1" ht="39" customHeight="1" x14ac:dyDescent="0.25">
      <c r="A4" s="59" t="s">
        <v>37</v>
      </c>
      <c r="B4" s="58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85DE1AA-8A51-4E1D-817E-88E3F1D77B6A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Rapidsoft</vt:lpstr>
      <vt:lpstr>WaveAccess</vt:lpstr>
      <vt:lpstr>Ограничения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