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75" yWindow="360" windowWidth="24240" windowHeight="13380" tabRatio="704"/>
  </bookViews>
  <sheets>
    <sheet name="ОБЩИЕ-1050" sheetId="19" r:id="rId1"/>
    <sheet name="Важно!" sheetId="22" r:id="rId2"/>
  </sheets>
  <definedNames>
    <definedName name="apf">#REF!</definedName>
    <definedName name="oth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9" l="1"/>
  <c r="H7" i="19"/>
  <c r="I7" i="19"/>
  <c r="G7" i="19"/>
  <c r="H8" i="19"/>
  <c r="I8" i="19"/>
  <c r="K8" i="19" s="1"/>
  <c r="G8" i="19"/>
  <c r="J12" i="19"/>
  <c r="K12" i="19"/>
  <c r="M12" i="19"/>
  <c r="J13" i="19"/>
  <c r="K13" i="19"/>
  <c r="M13" i="19"/>
  <c r="J9" i="19"/>
  <c r="K9" i="19"/>
  <c r="M9" i="19"/>
  <c r="J10" i="19"/>
  <c r="K10" i="19"/>
  <c r="M10" i="19"/>
  <c r="J11" i="19"/>
  <c r="K11" i="19"/>
  <c r="M11" i="19"/>
  <c r="K6" i="19" l="1"/>
  <c r="M6" i="19"/>
  <c r="J7" i="19"/>
  <c r="K7" i="19"/>
  <c r="M7" i="19"/>
  <c r="J8" i="19"/>
  <c r="M8" i="19"/>
  <c r="J5" i="19" l="1"/>
  <c r="K5" i="19"/>
  <c r="M5" i="19"/>
  <c r="M4" i="19" l="1"/>
  <c r="K4" i="19"/>
  <c r="J4" i="19"/>
  <c r="I16" i="19" l="1"/>
  <c r="I19" i="19" s="1"/>
  <c r="G16" i="19"/>
  <c r="G19" i="19" s="1"/>
  <c r="H16" i="19"/>
  <c r="H19" i="19" s="1"/>
  <c r="M3" i="19"/>
  <c r="J3" i="19"/>
  <c r="K3" i="19" s="1"/>
  <c r="M16" i="19" l="1"/>
  <c r="M17" i="19" s="1"/>
  <c r="G17" i="19"/>
  <c r="G20" i="19"/>
  <c r="G21" i="19" l="1"/>
  <c r="L5" i="19" l="1"/>
  <c r="L8" i="19"/>
  <c r="L9" i="19"/>
  <c r="L10" i="19"/>
  <c r="L12" i="19"/>
  <c r="L6" i="19"/>
  <c r="L13" i="19"/>
  <c r="L4" i="19"/>
  <c r="L7" i="19"/>
  <c r="L11" i="19"/>
  <c r="L3" i="19"/>
  <c r="M18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F18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<sst xmlns="http://schemas.openxmlformats.org/spreadsheetml/2006/main" count="50" uniqueCount="49">
  <si>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</si>
  <si>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</si>
  <si>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</si>
  <si>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</si>
  <si>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</si>
  <si>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</si>
  <si>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</si>
  <si>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</si>
  <si>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</si>
  <si>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</si>
  <si>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</si>
  <si>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</si>
  <si>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</si>
  <si>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</si>
  <si>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</si>
  <si>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</si>
  <si>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</si>
  <si>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</si>
  <si>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</si>
  <si>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</si>
  <si>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Бэк</t>
  </si>
  <si>
    <t>Компонент
(тип работ)</t>
  </si>
  <si>
    <t>Тестирвание</t>
  </si>
  <si>
    <t>Менеджмент</t>
  </si>
  <si>
    <t>Аналитика</t>
  </si>
  <si>
    <t>Архитектура</t>
  </si>
  <si>
    <t>Управление проектом (менеджмент + тех. руководство проектом)</t>
  </si>
  <si>
    <t>Деплой (на обоих окружениях)</t>
  </si>
  <si>
    <t>Приемка</t>
  </si>
  <si>
    <r>
      <t xml:space="preserve">Аналитика 
</t>
    </r>
    <r>
      <rPr>
        <sz val="8"/>
        <color theme="1"/>
        <rFont val="Arial"/>
        <family val="2"/>
        <charset val="204"/>
      </rPr>
      <t>- предварительное согласование требований,
- написание спецификации,
- обновление спецификации после окончания работ.</t>
    </r>
  </si>
  <si>
    <t>Тестирование (на обоих окружениях)</t>
  </si>
  <si>
    <t>2. Предложение</t>
  </si>
  <si>
    <t>1. Общая информация</t>
  </si>
  <si>
    <t>3. Допущения</t>
  </si>
  <si>
    <t>Если разработка фичи начнется псле выката версии 4.0 (в апреле), то эти работы не потребуются.</t>
  </si>
  <si>
    <t>Мердж функционала с версией 4.0</t>
  </si>
  <si>
    <t>Интеграция</t>
  </si>
  <si>
    <t>Совместное интеграционное тестирование с IT Банка</t>
  </si>
  <si>
    <t>Аналитика+архитектура</t>
  </si>
  <si>
    <t>Аналитическая, архитектурная поддержка (при возникновении вопросов в ходе разработки - решение их с заказчиком, Террадатой)</t>
  </si>
  <si>
    <t>ОБЩИЕ-1050 E-mail интерфейс для изменения логина клиента</t>
  </si>
  <si>
    <t>3.1. Банк самостоятельно проводит аудит действий операторов. 
Для системы Коллекция все операторы представлены системным пользователем.</t>
  </si>
  <si>
    <t>Доработки взаимодействия «Изменение номера мобильного телефона клиента Банком»</t>
  </si>
  <si>
    <t>1. Обновление расписания взаимодействия
2. Оптимизация процедуры проверки почты (для взаимодействий, выполняемых чаще двух раз в час)
Эта доработка будет использоваться во всех фичах по ДКО</t>
  </si>
  <si>
    <t>Проектирование и постановка задач</t>
  </si>
  <si>
    <t>Уже потрачен 1 час</t>
  </si>
  <si>
    <t>Уже потречено 2 часа</t>
  </si>
  <si>
    <t>1.1. С клиентами начинает работать ДКО ВТБ24
1.2. В ДКО нет досупа к интернету, поэтому АРМ недоступен операторам
1.3. Операторы ДКО будут изменять телефоны через ИС Банка
1.4. ИС Банка будет инициировать взаимодействие с коннектором к банку по email</t>
  </si>
  <si>
    <t>2.1. Использовать существующее взаимодействие «Изменение номера мобильного телефона клиента Банком»
2.2. Обновить расписание взаимодействия на раз в 5 минут (или раз в минуту, как договоримся с Банком).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</si>
</sst>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theme="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8" fillId="0" borderId="1" xfId="0" applyFont="1" applyBorder="1" applyAlignment="1">
      <alignment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top" wrapText="1"/>
    </xf>
    <xf numFmtId="1" fontId="9" fillId="3" borderId="3" xfId="0" applyNumberFormat="1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vertical="top" wrapText="1"/>
    </xf>
    <xf numFmtId="1" fontId="7" fillId="3" borderId="1" xfId="0" applyNumberFormat="1" applyFont="1" applyFill="1" applyBorder="1" applyAlignment="1">
      <alignment horizontal="center" vertical="top" wrapText="1"/>
    </xf>
    <xf numFmtId="0" fontId="12" fillId="0" borderId="0" xfId="0" applyFont="1" applyAlignment="1">
      <alignment vertical="top" wrapText="1"/>
    </xf>
    <xf numFmtId="1" fontId="7" fillId="0" borderId="1" xfId="0" applyNumberFormat="1" applyFont="1" applyBorder="1" applyAlignment="1">
      <alignment horizontal="center" vertical="top" wrapText="1"/>
    </xf>
    <xf numFmtId="1" fontId="7" fillId="0" borderId="1" xfId="0" applyNumberFormat="1" applyFont="1" applyFill="1" applyBorder="1" applyAlignment="1">
      <alignment horizontal="center" vertical="top" wrapText="1"/>
    </xf>
    <xf numFmtId="1" fontId="9" fillId="0" borderId="1" xfId="0" applyNumberFormat="1" applyFont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0" fontId="12" fillId="3" borderId="1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10" fillId="0" borderId="2" xfId="0" applyFont="1" applyFill="1" applyBorder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0" fontId="10" fillId="0" borderId="0" xfId="0" applyFont="1" applyFill="1" applyBorder="1" applyAlignment="1">
      <alignment horizontal="right"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right" vertical="center" wrapText="1"/>
    </xf>
    <xf numFmtId="2" fontId="7" fillId="0" borderId="0" xfId="0" applyNumberFormat="1" applyFont="1" applyAlignment="1">
      <alignment horizontal="center" vertical="center" wrapText="1"/>
    </xf>
    <xf numFmtId="10" fontId="7" fillId="0" borderId="0" xfId="0" applyNumberFormat="1" applyFont="1" applyAlignment="1">
      <alignment horizontal="center" vertical="center" wrapText="1"/>
    </xf>
    <xf numFmtId="0" fontId="13" fillId="4" borderId="1" xfId="231" applyFont="1" applyFill="1" applyBorder="1" applyAlignment="1">
      <alignment horizontal="center" vertical="top" wrapText="1"/>
    </xf>
    <xf numFmtId="1" fontId="9" fillId="4" borderId="1" xfId="0" applyNumberFormat="1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4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vertical="top" wrapText="1"/>
    </xf>
    <xf numFmtId="1" fontId="9" fillId="0" borderId="0" xfId="0" applyNumberFormat="1" applyFont="1" applyAlignment="1">
      <alignment horizontal="center" vertical="top" wrapText="1"/>
    </xf>
    <xf numFmtId="1" fontId="12" fillId="0" borderId="0" xfId="0" applyNumberFormat="1" applyFont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10" fillId="0" borderId="4" xfId="0" applyFont="1" applyFill="1" applyBorder="1" applyAlignment="1">
      <alignment vertical="top" wrapText="1"/>
    </xf>
    <xf numFmtId="0" fontId="10" fillId="0" borderId="5" xfId="0" applyFont="1" applyFill="1" applyBorder="1" applyAlignment="1">
      <alignment vertical="top" wrapText="1"/>
    </xf>
    <xf numFmtId="1" fontId="9" fillId="0" borderId="4" xfId="0" applyNumberFormat="1" applyFont="1" applyFill="1" applyBorder="1" applyAlignment="1">
      <alignment vertical="top" wrapText="1"/>
    </xf>
    <xf numFmtId="1" fontId="9" fillId="0" borderId="5" xfId="0" applyNumberFormat="1" applyFont="1" applyFill="1" applyBorder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8" fillId="0" borderId="1" xfId="0" applyFont="1" applyFill="1" applyBorder="1" applyAlignment="1">
      <alignment vertical="top" wrapText="1"/>
    </xf>
    <xf numFmtId="0" fontId="16" fillId="5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9"/>
  <sheetViews>
    <sheetView tabSelected="1" workbookViewId="0">
      <pane ySplit="1" topLeftCell="A2" activePane="bottomLeft" state="frozen"/>
      <selection activeCell="C1" sqref="C1"/>
      <selection pane="bottomLeft" activeCell="N5" sqref="N5"/>
    </sheetView>
  </sheetViews>
  <sheetFormatPr defaultColWidth="8.85546875" defaultRowHeight="12" x14ac:dyDescent="0.25"/>
  <cols>
    <col min="1" max="1" width="12.28515625" style="21" hidden="1" customWidth="1"/>
    <col min="2" max="2" width="7.140625" style="21" hidden="1" customWidth="1"/>
    <col min="3" max="3" width="7.42578125" style="44" bestFit="1" customWidth="1"/>
    <col min="4" max="4" width="23.85546875" style="22" bestFit="1" customWidth="1"/>
    <col min="5" max="5" width="12.85546875" style="7" bestFit="1" customWidth="1"/>
    <col min="6" max="6" width="46.5703125" style="23" customWidth="1"/>
    <col min="7" max="7" width="7.85546875" style="24" customWidth="1"/>
    <col min="8" max="8" width="10" style="24" customWidth="1"/>
    <col min="9" max="9" width="9.42578125" style="24" customWidth="1"/>
    <col min="10" max="10" width="9" style="24" customWidth="1"/>
    <col min="11" max="11" width="9.28515625" style="24" bestFit="1" customWidth="1"/>
    <col min="12" max="12" width="11.42578125" style="25" bestFit="1" customWidth="1"/>
    <col min="13" max="13" width="8" style="24" customWidth="1"/>
    <col min="14" max="14" width="86" style="41" bestFit="1" customWidth="1"/>
    <col min="15" max="16384" width="8.85546875" style="12"/>
  </cols>
  <sheetData>
    <row r="1" spans="1:14" s="7" customFormat="1" ht="36" x14ac:dyDescent="0.25">
      <c r="A1" s="2" t="s">
        <v>17</v>
      </c>
      <c r="B1" s="2" t="s">
        <v>18</v>
      </c>
      <c r="C1" s="42" t="s">
        <v>16</v>
      </c>
      <c r="D1" s="3" t="s">
        <v>15</v>
      </c>
      <c r="E1" s="3" t="s">
        <v>21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9" t="s">
        <v>4</v>
      </c>
    </row>
    <row r="2" spans="1:14" s="18" customFormat="1" ht="36" x14ac:dyDescent="0.25">
      <c r="A2" s="34"/>
      <c r="B2" s="35"/>
      <c r="C2" s="9">
        <f>SUM(L3:L13)</f>
        <v>41.962674487490801</v>
      </c>
      <c r="D2" s="10" t="s">
        <v>40</v>
      </c>
      <c r="E2" s="36"/>
      <c r="F2" s="17"/>
      <c r="G2" s="11"/>
      <c r="H2" s="11"/>
      <c r="I2" s="11"/>
      <c r="J2" s="11"/>
      <c r="K2" s="11"/>
      <c r="L2" s="8"/>
      <c r="M2" s="11"/>
      <c r="N2" s="40"/>
    </row>
    <row r="3" spans="1:14" s="18" customFormat="1" ht="45.75" x14ac:dyDescent="0.25">
      <c r="A3" s="19"/>
      <c r="B3" s="19"/>
      <c r="C3" s="49"/>
      <c r="D3" s="47"/>
      <c r="E3" s="37" t="s">
        <v>24</v>
      </c>
      <c r="F3" s="16" t="s">
        <v>29</v>
      </c>
      <c r="G3" s="14">
        <v>1</v>
      </c>
      <c r="H3" s="14">
        <v>2</v>
      </c>
      <c r="I3" s="14">
        <v>3</v>
      </c>
      <c r="J3" s="13">
        <f>(G3+4*H3+I3)/6</f>
        <v>2</v>
      </c>
      <c r="K3" s="13">
        <f>J3/$G$18</f>
        <v>2.9411764705882351</v>
      </c>
      <c r="L3" s="15">
        <f t="shared" ref="L3:L13" si="0">J3*$G$21/$G$17</f>
        <v>3.2723686889127221</v>
      </c>
      <c r="M3" s="13">
        <f>(I3-G3)/6</f>
        <v>0.33333333333333331</v>
      </c>
      <c r="N3" s="1" t="s">
        <v>45</v>
      </c>
    </row>
    <row r="4" spans="1:14" s="18" customFormat="1" x14ac:dyDescent="0.25">
      <c r="A4" s="19"/>
      <c r="B4" s="19"/>
      <c r="C4" s="43"/>
      <c r="D4" s="20"/>
      <c r="E4" s="46" t="s">
        <v>25</v>
      </c>
      <c r="F4" s="16" t="s">
        <v>44</v>
      </c>
      <c r="G4" s="14">
        <v>2</v>
      </c>
      <c r="H4" s="14">
        <v>2</v>
      </c>
      <c r="I4" s="14">
        <v>4</v>
      </c>
      <c r="J4" s="13">
        <f>(G4+4*H4+I4)/6</f>
        <v>2.3333333333333335</v>
      </c>
      <c r="K4" s="13">
        <f t="shared" ref="K4:K11" si="1">I4/$G$18</f>
        <v>5.8823529411764701</v>
      </c>
      <c r="L4" s="15">
        <f t="shared" si="0"/>
        <v>3.8177634703981758</v>
      </c>
      <c r="M4" s="13">
        <f>(I4-G4)/6</f>
        <v>0.33333333333333331</v>
      </c>
      <c r="N4" s="52" t="s">
        <v>46</v>
      </c>
    </row>
    <row r="5" spans="1:14" s="18" customFormat="1" ht="33.75" x14ac:dyDescent="0.25">
      <c r="A5" s="19"/>
      <c r="B5" s="19"/>
      <c r="C5" s="43"/>
      <c r="D5" s="20"/>
      <c r="E5" s="37" t="s">
        <v>20</v>
      </c>
      <c r="F5" s="16" t="s">
        <v>42</v>
      </c>
      <c r="G5" s="14">
        <v>3</v>
      </c>
      <c r="H5" s="14">
        <v>6</v>
      </c>
      <c r="I5" s="14">
        <v>9</v>
      </c>
      <c r="J5" s="13">
        <f t="shared" ref="J5" si="2">(G5+4*H5+I5)/6</f>
        <v>6</v>
      </c>
      <c r="K5" s="13">
        <f t="shared" si="1"/>
        <v>13.235294117647058</v>
      </c>
      <c r="L5" s="15">
        <f t="shared" si="0"/>
        <v>9.817106066738166</v>
      </c>
      <c r="M5" s="13">
        <f t="shared" ref="M5" si="3">(I5-G5)/6</f>
        <v>1</v>
      </c>
      <c r="N5" s="1" t="s">
        <v>43</v>
      </c>
    </row>
    <row r="6" spans="1:14" s="18" customFormat="1" x14ac:dyDescent="0.25">
      <c r="A6" s="19"/>
      <c r="B6" s="19"/>
      <c r="C6" s="43"/>
      <c r="D6" s="20"/>
      <c r="E6" s="46" t="s">
        <v>36</v>
      </c>
      <c r="F6" s="16" t="s">
        <v>37</v>
      </c>
      <c r="G6" s="14">
        <v>2</v>
      </c>
      <c r="H6" s="14">
        <v>4</v>
      </c>
      <c r="I6" s="14">
        <v>6</v>
      </c>
      <c r="J6" s="13">
        <f t="shared" ref="J6:J7" si="4">(G6+4*H6+I6)/6</f>
        <v>4</v>
      </c>
      <c r="K6" s="13">
        <f t="shared" si="1"/>
        <v>8.8235294117647047</v>
      </c>
      <c r="L6" s="15">
        <f t="shared" si="0"/>
        <v>6.5447373778254443</v>
      </c>
      <c r="M6" s="13">
        <f t="shared" ref="M6:M7" si="5">(I6-G6)/6</f>
        <v>0.66666666666666663</v>
      </c>
      <c r="N6" s="1"/>
    </row>
    <row r="7" spans="1:14" s="18" customFormat="1" x14ac:dyDescent="0.25">
      <c r="A7" s="19"/>
      <c r="B7" s="19"/>
      <c r="C7" s="43"/>
      <c r="D7" s="20"/>
      <c r="E7" s="46" t="s">
        <v>22</v>
      </c>
      <c r="F7" s="51" t="s">
        <v>30</v>
      </c>
      <c r="G7" s="14">
        <f>SUM(G5:G5)*0.28</f>
        <v>0.84000000000000008</v>
      </c>
      <c r="H7" s="14">
        <f>SUM(H5:H5)*0.28</f>
        <v>1.6800000000000002</v>
      </c>
      <c r="I7" s="14">
        <f>SUM(I5:I5)*0.28</f>
        <v>2.5200000000000005</v>
      </c>
      <c r="J7" s="13">
        <f t="shared" si="4"/>
        <v>1.6800000000000004</v>
      </c>
      <c r="K7" s="13">
        <f t="shared" si="1"/>
        <v>3.7058823529411771</v>
      </c>
      <c r="L7" s="15">
        <f t="shared" si="0"/>
        <v>2.7487896986866871</v>
      </c>
      <c r="M7" s="13">
        <f t="shared" si="5"/>
        <v>0.28000000000000008</v>
      </c>
      <c r="N7" s="1"/>
    </row>
    <row r="8" spans="1:14" s="18" customFormat="1" x14ac:dyDescent="0.25">
      <c r="A8" s="19"/>
      <c r="B8" s="19"/>
      <c r="C8" s="43"/>
      <c r="D8" s="20"/>
      <c r="E8" s="46" t="s">
        <v>14</v>
      </c>
      <c r="F8" s="51" t="s">
        <v>14</v>
      </c>
      <c r="G8" s="14">
        <f>SUM(G5:G5)*0.3</f>
        <v>0.89999999999999991</v>
      </c>
      <c r="H8" s="14">
        <f>SUM(H5:H5)*0.3</f>
        <v>1.7999999999999998</v>
      </c>
      <c r="I8" s="14">
        <f>SUM(I5:I5)*0.3</f>
        <v>2.6999999999999997</v>
      </c>
      <c r="J8" s="13">
        <f t="shared" ref="J8:J9" si="6">(G8+4*H8+I8)/6</f>
        <v>1.7999999999999998</v>
      </c>
      <c r="K8" s="13">
        <f t="shared" si="1"/>
        <v>3.9705882352941169</v>
      </c>
      <c r="L8" s="15">
        <f t="shared" si="0"/>
        <v>2.9451318200214494</v>
      </c>
      <c r="M8" s="13">
        <f t="shared" ref="M8:M9" si="7">(I8-G8)/6</f>
        <v>0.3</v>
      </c>
      <c r="N8" s="1"/>
    </row>
    <row r="9" spans="1:14" s="18" customFormat="1" ht="36" x14ac:dyDescent="0.25">
      <c r="A9" s="19"/>
      <c r="B9" s="19"/>
      <c r="C9" s="43"/>
      <c r="D9" s="20"/>
      <c r="E9" s="46" t="s">
        <v>38</v>
      </c>
      <c r="F9" s="51" t="s">
        <v>39</v>
      </c>
      <c r="G9" s="14">
        <v>1</v>
      </c>
      <c r="H9" s="14">
        <v>1</v>
      </c>
      <c r="I9" s="14">
        <v>1</v>
      </c>
      <c r="J9" s="13">
        <f t="shared" si="6"/>
        <v>1</v>
      </c>
      <c r="K9" s="13">
        <f t="shared" si="1"/>
        <v>1.4705882352941175</v>
      </c>
      <c r="L9" s="15">
        <f t="shared" si="0"/>
        <v>1.6361843444563611</v>
      </c>
      <c r="M9" s="13">
        <f t="shared" si="7"/>
        <v>0</v>
      </c>
      <c r="N9" s="1"/>
    </row>
    <row r="10" spans="1:14" s="18" customFormat="1" ht="24" x14ac:dyDescent="0.25">
      <c r="A10" s="19"/>
      <c r="B10" s="19"/>
      <c r="C10" s="43"/>
      <c r="D10" s="20"/>
      <c r="E10" s="46" t="s">
        <v>23</v>
      </c>
      <c r="F10" s="16" t="s">
        <v>26</v>
      </c>
      <c r="G10" s="14">
        <v>2</v>
      </c>
      <c r="H10" s="14">
        <v>4</v>
      </c>
      <c r="I10" s="14">
        <v>5</v>
      </c>
      <c r="J10" s="13">
        <f t="shared" ref="J10:J11" si="8">(G10+4*H10+I10)/6</f>
        <v>3.8333333333333335</v>
      </c>
      <c r="K10" s="13">
        <f t="shared" si="1"/>
        <v>7.3529411764705879</v>
      </c>
      <c r="L10" s="15">
        <f t="shared" si="0"/>
        <v>6.2720399870827181</v>
      </c>
      <c r="M10" s="13">
        <f t="shared" ref="M10:M11" si="9">(I10-G10)/6</f>
        <v>0.5</v>
      </c>
      <c r="N10" s="1"/>
    </row>
    <row r="11" spans="1:14" s="18" customFormat="1" x14ac:dyDescent="0.25">
      <c r="A11" s="19"/>
      <c r="B11" s="19"/>
      <c r="C11" s="43"/>
      <c r="D11" s="20"/>
      <c r="E11" s="46"/>
      <c r="F11" s="16" t="s">
        <v>28</v>
      </c>
      <c r="G11" s="14">
        <v>1</v>
      </c>
      <c r="H11" s="14">
        <v>1</v>
      </c>
      <c r="I11" s="14">
        <v>1</v>
      </c>
      <c r="J11" s="13">
        <f t="shared" si="8"/>
        <v>1</v>
      </c>
      <c r="K11" s="13">
        <f t="shared" si="1"/>
        <v>1.4705882352941175</v>
      </c>
      <c r="L11" s="15">
        <f t="shared" si="0"/>
        <v>1.6361843444563611</v>
      </c>
      <c r="M11" s="13">
        <f t="shared" si="9"/>
        <v>0</v>
      </c>
      <c r="N11" s="1"/>
    </row>
    <row r="12" spans="1:14" s="18" customFormat="1" x14ac:dyDescent="0.25">
      <c r="A12" s="19"/>
      <c r="B12" s="19"/>
      <c r="C12" s="43"/>
      <c r="D12" s="20"/>
      <c r="E12" s="46"/>
      <c r="F12" s="16" t="s">
        <v>35</v>
      </c>
      <c r="G12" s="14">
        <v>1</v>
      </c>
      <c r="H12" s="14">
        <v>1</v>
      </c>
      <c r="I12" s="14">
        <v>1</v>
      </c>
      <c r="J12" s="13">
        <f t="shared" ref="J12:J13" si="10">(G12+4*H12+I12)/6</f>
        <v>1</v>
      </c>
      <c r="K12" s="13">
        <f t="shared" ref="K12:K13" si="11">I12/$G$18</f>
        <v>1.4705882352941175</v>
      </c>
      <c r="L12" s="15">
        <f t="shared" si="0"/>
        <v>1.6361843444563611</v>
      </c>
      <c r="M12" s="13">
        <f t="shared" ref="M12:M13" si="12">(I12-G12)/6</f>
        <v>0</v>
      </c>
      <c r="N12" s="1" t="s">
        <v>34</v>
      </c>
    </row>
    <row r="13" spans="1:14" s="18" customFormat="1" x14ac:dyDescent="0.25">
      <c r="A13" s="19"/>
      <c r="B13" s="19"/>
      <c r="C13" s="50"/>
      <c r="D13" s="48"/>
      <c r="E13" s="46"/>
      <c r="F13" s="51" t="s">
        <v>27</v>
      </c>
      <c r="G13" s="14">
        <v>1</v>
      </c>
      <c r="H13" s="14">
        <v>1</v>
      </c>
      <c r="I13" s="14">
        <v>1</v>
      </c>
      <c r="J13" s="13">
        <f t="shared" si="10"/>
        <v>1</v>
      </c>
      <c r="K13" s="13">
        <f t="shared" si="11"/>
        <v>1.4705882352941175</v>
      </c>
      <c r="L13" s="15">
        <f t="shared" si="0"/>
        <v>1.6361843444563611</v>
      </c>
      <c r="M13" s="13">
        <f t="shared" si="12"/>
        <v>0</v>
      </c>
      <c r="N13" s="1"/>
    </row>
    <row r="16" spans="1:14" x14ac:dyDescent="0.25">
      <c r="F16" s="26" t="s">
        <v>6</v>
      </c>
      <c r="G16" s="27">
        <f>SUM(G2:G13)</f>
        <v>15.74</v>
      </c>
      <c r="H16" s="27">
        <f>SUM(H2:H13)</f>
        <v>25.48</v>
      </c>
      <c r="I16" s="27">
        <f>SUM(I2:I13)</f>
        <v>36.22</v>
      </c>
      <c r="M16" s="32">
        <f>SQRT(SUMSQ(M2:M13))</f>
        <v>1.4439759924135398</v>
      </c>
    </row>
    <row r="17" spans="1:14" x14ac:dyDescent="0.25">
      <c r="F17" s="26" t="s">
        <v>13</v>
      </c>
      <c r="G17" s="27">
        <f>(G16+4*H16+I16)/6</f>
        <v>25.646666666666665</v>
      </c>
      <c r="H17" s="28"/>
      <c r="I17" s="27"/>
      <c r="M17" s="32">
        <f>2*M16/G18</f>
        <v>4.246988212980999</v>
      </c>
    </row>
    <row r="18" spans="1:14" x14ac:dyDescent="0.25">
      <c r="F18" s="26" t="s">
        <v>5</v>
      </c>
      <c r="G18" s="29">
        <v>0.68</v>
      </c>
      <c r="H18" s="28"/>
      <c r="I18" s="27"/>
      <c r="M18" s="33">
        <f>M17/G21</f>
        <v>0.10120871142870169</v>
      </c>
    </row>
    <row r="19" spans="1:14" x14ac:dyDescent="0.25">
      <c r="A19" s="12"/>
      <c r="B19" s="12"/>
      <c r="C19" s="45"/>
      <c r="D19" s="12"/>
      <c r="E19" s="38"/>
      <c r="F19" s="26" t="s">
        <v>3</v>
      </c>
      <c r="G19" s="27">
        <f>G16/G18</f>
        <v>23.147058823529409</v>
      </c>
      <c r="H19" s="28">
        <f>H16/G18</f>
        <v>37.470588235294116</v>
      </c>
      <c r="I19" s="27">
        <f>I16/G18</f>
        <v>53.264705882352935</v>
      </c>
      <c r="M19" s="32"/>
    </row>
    <row r="20" spans="1:14" x14ac:dyDescent="0.25">
      <c r="A20" s="12"/>
      <c r="B20" s="12"/>
      <c r="C20" s="45"/>
      <c r="D20" s="12"/>
      <c r="E20" s="38"/>
      <c r="F20" s="30" t="s">
        <v>12</v>
      </c>
      <c r="G20" s="27">
        <f>(G19+4*H19+I19)/6</f>
        <v>37.7156862745098</v>
      </c>
      <c r="H20" s="28"/>
      <c r="I20" s="27"/>
      <c r="M20" s="32"/>
    </row>
    <row r="21" spans="1:14" x14ac:dyDescent="0.25">
      <c r="A21" s="12"/>
      <c r="B21" s="12"/>
      <c r="C21" s="45"/>
      <c r="D21" s="12"/>
      <c r="E21" s="38"/>
      <c r="F21" s="31" t="s">
        <v>11</v>
      </c>
      <c r="G21" s="27">
        <f>G20+M16*2/G18</f>
        <v>41.962674487490801</v>
      </c>
      <c r="H21" s="28"/>
      <c r="I21" s="27"/>
      <c r="M21" s="32"/>
      <c r="N21" s="12"/>
    </row>
    <row r="22" spans="1:14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70" spans="1:14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5" spans="1:14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7" spans="1:14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</sheetData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defaultRowHeight="12.75" x14ac:dyDescent="0.25"/>
  <cols>
    <col min="1" max="1" width="97.7109375" style="54" bestFit="1" customWidth="1"/>
    <col min="2" max="16384" width="9.140625" style="54"/>
  </cols>
  <sheetData>
    <row r="1" spans="1:1" x14ac:dyDescent="0.25">
      <c r="A1" s="53" t="s">
        <v>32</v>
      </c>
    </row>
    <row r="2" spans="1:1" ht="51" x14ac:dyDescent="0.25">
      <c r="A2" s="56" t="s">
        <v>47</v>
      </c>
    </row>
    <row r="4" spans="1:1" x14ac:dyDescent="0.25">
      <c r="A4" s="53" t="s">
        <v>31</v>
      </c>
    </row>
    <row r="5" spans="1:1" ht="38.25" x14ac:dyDescent="0.25">
      <c r="A5" s="56" t="s">
        <v>48</v>
      </c>
    </row>
    <row r="7" spans="1:1" x14ac:dyDescent="0.25">
      <c r="A7" s="53" t="s">
        <v>33</v>
      </c>
    </row>
    <row r="8" spans="1:1" ht="25.5" x14ac:dyDescent="0.25">
      <c r="A8" s="55" t="s">
        <v>41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85DE1AA-8A51-4E1D-817E-88E3F1D77B6A}">
  <ds:schemaRefs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ОБЩИЕ-1050</vt:lpstr>
      <vt:lpstr>Важно!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2014-03-26T09:48:36Z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