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120" windowWidth="14295" windowHeight="8475" tabRatio="704"/>
  </bookViews>
  <sheets>
    <sheet name="САЙТ-ХХХ" sheetId="19" r:id="rId1"/>
  </sheets>
  <definedNames>
    <definedName name="_Ref379974539" localSheetId="0">'САЙТ-ХХХ'!#REF!</definedName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9" l="1"/>
  <c r="J9" i="19"/>
  <c r="I9" i="19"/>
  <c r="H9" i="19"/>
  <c r="I8" i="19"/>
  <c r="H8" i="19"/>
  <c r="N7" i="19"/>
  <c r="L7" i="19"/>
  <c r="K7" i="19"/>
  <c r="N6" i="19"/>
  <c r="K6" i="19"/>
  <c r="L6" i="19" s="1"/>
  <c r="K5" i="19"/>
  <c r="L5" i="19" s="1"/>
  <c r="N5" i="19"/>
  <c r="K12" i="19" l="1"/>
  <c r="L12" i="19" s="1"/>
  <c r="N12" i="19"/>
  <c r="K13" i="19"/>
  <c r="L13" i="19" s="1"/>
  <c r="N13" i="19"/>
  <c r="K14" i="19"/>
  <c r="L14" i="19" s="1"/>
  <c r="N14" i="19"/>
  <c r="K15" i="19"/>
  <c r="L15" i="19" s="1"/>
  <c r="N15" i="19"/>
  <c r="K10" i="19"/>
  <c r="L10" i="19" s="1"/>
  <c r="N10" i="19"/>
  <c r="K11" i="19"/>
  <c r="L11" i="19" s="1"/>
  <c r="N11" i="19"/>
  <c r="K4" i="19"/>
  <c r="L4" i="19" s="1"/>
  <c r="N4" i="19"/>
  <c r="K3" i="19"/>
  <c r="N3" i="19" l="1"/>
  <c r="L3" i="19"/>
  <c r="N9" i="19" l="1"/>
  <c r="K9" i="19"/>
  <c r="L9" i="19" s="1"/>
  <c r="K8" i="19" l="1"/>
  <c r="L8" i="19" s="1"/>
  <c r="N8" i="19"/>
  <c r="J18" i="19"/>
  <c r="J21" i="19" s="1"/>
  <c r="H18" i="19"/>
  <c r="H21" i="19" s="1"/>
  <c r="I18" i="19"/>
  <c r="I21" i="19" s="1"/>
  <c r="H19" i="19" l="1"/>
  <c r="H22" i="19"/>
  <c r="N18" i="19"/>
  <c r="H23" i="19" l="1"/>
  <c r="N19" i="19"/>
  <c r="M6" i="19" l="1"/>
  <c r="M7" i="19"/>
  <c r="M5" i="19"/>
  <c r="M12" i="19"/>
  <c r="M13" i="19"/>
  <c r="M15" i="19"/>
  <c r="M14" i="19"/>
  <c r="M11" i="19"/>
  <c r="M10" i="19"/>
  <c r="M4" i="19"/>
  <c r="M3" i="19"/>
  <c r="M9" i="19"/>
  <c r="M8" i="19"/>
  <c r="N20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G20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<sst xmlns="http://schemas.openxmlformats.org/spreadsheetml/2006/main" count="52" uniqueCount="47">
  <si>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</si>
  <si>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</si>
  <si>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</si>
  <si>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</si>
  <si>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</si>
  <si>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</si>
  <si>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</si>
  <si>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</si>
  <si>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</si>
  <si>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</si>
  <si>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</si>
  <si>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</si>
  <si>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</si>
  <si>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</si>
  <si>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</si>
  <si>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</si>
  <si>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</si>
  <si>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</si>
  <si>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</si>
  <si>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</si>
  <si>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Аналитика</t>
  </si>
  <si>
    <t>Архитектура</t>
  </si>
  <si>
    <t>Деплой (на обоих окружениях)</t>
  </si>
  <si>
    <t>Аналитическая поддержка (при возникновении вопросов в ходе разработки - решение их с заказчиком и партнерами, ответы на вопросы заказчика по функционалу)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</si>
  <si>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</si>
  <si>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</si>
  <si>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t>Каталог</t>
  </si>
  <si>
    <t>Отладка</t>
  </si>
  <si>
    <t>Проектирование доработок компонента Каталог</t>
  </si>
  <si>
    <t>Архитектурная поддержка проекта</t>
  </si>
  <si>
    <t>Подготовка спецификации</t>
  </si>
  <si>
    <t>Управление</t>
  </si>
  <si>
    <t>Техническое руководство (ревью кода, консультации по тех. реализации, коммуникации с командой  разработчиков)</t>
  </si>
  <si>
    <t>Управление проектом
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</si>
  <si>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Должность</t>
  </si>
  <si>
    <t>Тестирование</t>
  </si>
  <si>
    <t>Тестирование (на обоих окружениях)</t>
  </si>
  <si>
    <t>САЙТ-ХХХ Это Вы можете заказать уже сейчас</t>
  </si>
  <si>
    <r>
      <rPr>
        <b/>
        <sz val="8"/>
        <rFont val="Arial"/>
        <family val="2"/>
        <charset val="204"/>
      </rPr>
      <t xml:space="preserve">Алгоритм
</t>
    </r>
    <r>
      <rPr>
        <sz val="8"/>
        <rFont val="Arial"/>
        <family val="2"/>
        <charset val="204"/>
      </rPr>
      <t xml:space="preserve">    1. Сущности:
        1.1. BALANCE - баланс пользователя
        1.2. OFFSET_START - величина смещения относительно баланса для расчёта минимальной цены вознаграждения
        1.3. OFFSET_END - величина смещения относительно баланса для расчёта максимальной цены вознаграждения
        1.4. BLACK_LIST - список исключаемых из рекомендаций категорий
        1.5. MIN_PRICE - минимальная цена рекомендуемого вознаграждения
        1.6. MAX_PRICE - максимальная цена рекомендуемого вознаграждения
    2. Алгоритм
        2.1. Рассчитать MIN_PRICE
          MIN_PRICE = BALANCE - OFFSET_START
        2.2. Если MIN_PRICE &lt; 0, принять MIN_PRICE = 0
        2.3. Рассчитать MAX_PRICE
          MAX_PRICE = BALANCE + MAX_PRICE
        2.4. Выбрать из каталога 6 случайных вознаграждений, таких, чтобы:
            2.4.1. Цена вознаграждения была в диапазоне от MIN_PRICE до MAX_PRICE
            2.4.2. Вознаграждение не находилось ни в одной из категорий, перечисленных в BLACK_LIST, с учётом подкатегорий
            2.4.3. Вознаграждение было доступно пользователю
            2.4.4. Вознаграждение присутствовало в выборке в единственном экземпляре
        2.5. Если 6 вознаграждений не найдено, заполнить список случайным образом с фильтрацией по BLACK_LIST
    3. Варианты реализации алгоритма
        3.1. OFFSET_START можно трактовать как отношение баланса к минимальной цене
        3.2. OFFSET_END можно трактовать как отношение баланса к максимальной цене
        3.3. Можно ограничить верхний ценовой порог для шага 2.5.
</t>
    </r>
    <r>
      <rPr>
        <b/>
        <sz val="8"/>
        <rFont val="Arial"/>
        <family val="2"/>
        <charset val="204"/>
      </rPr>
      <t xml:space="preserve">Материалы от заказчика
    </t>
    </r>
    <r>
      <rPr>
        <sz val="8"/>
        <rFont val="Arial"/>
        <family val="2"/>
        <charset val="204"/>
      </rPr>
      <t xml:space="preserve">1. Коэффициенты OFFSET_START, OFSET_END и BLACK_LIST
    2. Согласованный вариант реализации алгоритма
    3. Если согласован вариант 3.3, необходимо запросить верхний ценовой порог
</t>
    </r>
  </si>
  <si>
    <t>Доработка алгоритма рекомендаций вознаграждений</t>
  </si>
  <si>
    <t>Доработка алгоритма поиска товаров с учётом чёрного списка категорий</t>
  </si>
  <si>
    <t>Эту работу можно исключить. Тогда вместо чёрного списка исключаемых  категорий (BLACK_LIST) может использоваться белый список разрешённых категорий (WHITE_LIST), который уже реализован в системе. Либо полный отказ от фаильтрации по категориям</t>
  </si>
  <si>
    <t>1. Насройки
1. Реализация алогритма (в коде и в БД)
2. Внутренняя интеграция с Сайтом</t>
  </si>
  <si>
    <t>Проектирование и постановка задач.
Меняем существующую хранимку, добавляем сортировку по "рекомендуемости" и свойства MinRecommendedPrice и MaxRecommendedPrice. Старый функционал популярности можно не поддерживать</t>
  </si>
  <si>
    <t>АРМ Каталога</t>
  </si>
  <si>
    <t>Удаление старого функционала рекомендуемых</t>
  </si>
  <si>
    <t>Эту работу можно исключить. Тем не менее, работоспособность функционала поддерживаться не будет.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</si>
</sst>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color rgb="FF00B05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horizontal="center" vertical="top" wrapText="1"/>
    </xf>
    <xf numFmtId="1" fontId="6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7" fillId="0" borderId="2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1" fontId="6" fillId="2" borderId="2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1"/>
  <sheetViews>
    <sheetView tabSelected="1" topLeftCell="F1" workbookViewId="0">
      <pane ySplit="1" topLeftCell="A5" activePane="bottomLeft" state="frozen"/>
      <selection activeCell="C1" sqref="C1"/>
      <selection pane="bottomLeft" activeCell="J9" sqref="J9"/>
    </sheetView>
  </sheetViews>
  <sheetFormatPr defaultColWidth="8.85546875" defaultRowHeight="12" x14ac:dyDescent="0.25"/>
  <cols>
    <col min="1" max="1" width="12.28515625" style="16" hidden="1" customWidth="1"/>
    <col min="2" max="2" width="7.140625" style="16" hidden="1" customWidth="1"/>
    <col min="3" max="3" width="8.85546875" style="38" customWidth="1"/>
    <col min="4" max="5" width="32" style="17" customWidth="1"/>
    <col min="6" max="6" width="14.85546875" style="6" bestFit="1" customWidth="1"/>
    <col min="7" max="7" width="45.28515625" style="18" customWidth="1"/>
    <col min="8" max="8" width="7.85546875" style="19" customWidth="1"/>
    <col min="9" max="9" width="10" style="19" customWidth="1"/>
    <col min="10" max="10" width="9.42578125" style="19" customWidth="1"/>
    <col min="11" max="11" width="9" style="19" customWidth="1"/>
    <col min="12" max="12" width="9.28515625" style="19" bestFit="1" customWidth="1"/>
    <col min="13" max="13" width="11.42578125" style="20" bestFit="1" customWidth="1"/>
    <col min="14" max="14" width="8" style="19" customWidth="1"/>
    <col min="15" max="15" width="102.28515625" style="35" customWidth="1"/>
    <col min="16" max="16384" width="8.85546875" style="11"/>
  </cols>
  <sheetData>
    <row r="1" spans="1:15" s="6" customFormat="1" ht="36" x14ac:dyDescent="0.25">
      <c r="A1" s="1" t="s">
        <v>16</v>
      </c>
      <c r="B1" s="1" t="s">
        <v>17</v>
      </c>
      <c r="C1" s="36" t="s">
        <v>15</v>
      </c>
      <c r="D1" s="2" t="s">
        <v>14</v>
      </c>
      <c r="E1" s="2" t="s">
        <v>34</v>
      </c>
      <c r="F1" s="2" t="s">
        <v>19</v>
      </c>
      <c r="G1" s="3" t="s">
        <v>18</v>
      </c>
      <c r="H1" s="4" t="s">
        <v>1</v>
      </c>
      <c r="I1" s="4" t="s">
        <v>2</v>
      </c>
      <c r="J1" s="4" t="s">
        <v>0</v>
      </c>
      <c r="K1" s="4" t="s">
        <v>7</v>
      </c>
      <c r="L1" s="4" t="s">
        <v>8</v>
      </c>
      <c r="M1" s="5" t="s">
        <v>9</v>
      </c>
      <c r="N1" s="4" t="s">
        <v>10</v>
      </c>
      <c r="O1" s="33" t="s">
        <v>4</v>
      </c>
    </row>
    <row r="2" spans="1:15" s="14" customFormat="1" ht="332.25" customHeight="1" x14ac:dyDescent="0.25">
      <c r="A2" s="29"/>
      <c r="B2" s="30"/>
      <c r="C2" s="8">
        <f>SUM(M3:M15)</f>
        <v>60.118459143088899</v>
      </c>
      <c r="D2" s="9" t="s">
        <v>37</v>
      </c>
      <c r="E2" s="9"/>
      <c r="F2" s="31"/>
      <c r="G2" s="13"/>
      <c r="H2" s="10"/>
      <c r="I2" s="10"/>
      <c r="J2" s="10"/>
      <c r="K2" s="10"/>
      <c r="L2" s="10"/>
      <c r="M2" s="7"/>
      <c r="N2" s="10"/>
      <c r="O2" s="34" t="s">
        <v>38</v>
      </c>
    </row>
    <row r="3" spans="1:15" s="14" customFormat="1" x14ac:dyDescent="0.25">
      <c r="A3" s="15"/>
      <c r="B3" s="15"/>
      <c r="C3" s="40"/>
      <c r="D3" s="47"/>
      <c r="E3" s="59"/>
      <c r="F3" s="42" t="s">
        <v>20</v>
      </c>
      <c r="G3" s="43" t="s">
        <v>30</v>
      </c>
      <c r="H3" s="12"/>
      <c r="I3" s="12"/>
      <c r="J3" s="12"/>
      <c r="K3" s="12">
        <f t="shared" ref="K3:K7" si="0">(H3+4*I3+J3)/6</f>
        <v>0</v>
      </c>
      <c r="L3" s="12">
        <f>K3/$H$20</f>
        <v>0</v>
      </c>
      <c r="M3" s="44">
        <f>K3*$H$23/$H$19</f>
        <v>0</v>
      </c>
      <c r="N3" s="12">
        <f t="shared" ref="N3:N7" si="1">(J3-H3)/6</f>
        <v>0</v>
      </c>
      <c r="O3" s="58"/>
    </row>
    <row r="4" spans="1:15" s="14" customFormat="1" ht="45" x14ac:dyDescent="0.25">
      <c r="A4" s="15"/>
      <c r="B4" s="15"/>
      <c r="C4" s="37"/>
      <c r="D4" s="48"/>
      <c r="E4" s="60"/>
      <c r="F4" s="42" t="s">
        <v>21</v>
      </c>
      <c r="G4" s="43" t="s">
        <v>28</v>
      </c>
      <c r="H4" s="12">
        <v>1</v>
      </c>
      <c r="I4" s="12">
        <v>1</v>
      </c>
      <c r="J4" s="12">
        <v>2</v>
      </c>
      <c r="K4" s="12">
        <f t="shared" ref="K4" si="2">(H4+4*I4+J4)/6</f>
        <v>1.1666666666666667</v>
      </c>
      <c r="L4" s="12">
        <f>K4/$H$20</f>
        <v>1.666666666666667</v>
      </c>
      <c r="M4" s="44">
        <f>K4*$H$23/$H$19</f>
        <v>1.8604297701221146</v>
      </c>
      <c r="N4" s="12">
        <f t="shared" ref="N4" si="3">(J4-H4)/6</f>
        <v>0.16666666666666666</v>
      </c>
      <c r="O4" s="45" t="s">
        <v>43</v>
      </c>
    </row>
    <row r="5" spans="1:15" s="56" customFormat="1" ht="33.75" x14ac:dyDescent="0.25">
      <c r="A5" s="50"/>
      <c r="B5" s="50"/>
      <c r="C5" s="64"/>
      <c r="D5" s="63"/>
      <c r="E5" s="61"/>
      <c r="F5" s="51" t="s">
        <v>26</v>
      </c>
      <c r="G5" s="52" t="s">
        <v>39</v>
      </c>
      <c r="H5" s="53">
        <v>3</v>
      </c>
      <c r="I5" s="53">
        <v>6</v>
      </c>
      <c r="J5" s="53">
        <v>12</v>
      </c>
      <c r="K5" s="53">
        <f t="shared" si="0"/>
        <v>6.5</v>
      </c>
      <c r="L5" s="53">
        <f>K5/$H$20</f>
        <v>9.2857142857142865</v>
      </c>
      <c r="M5" s="54">
        <f>K5*$H$23/$H$19</f>
        <v>10.365251576394639</v>
      </c>
      <c r="N5" s="53">
        <f t="shared" si="1"/>
        <v>1.5</v>
      </c>
      <c r="O5" s="55" t="s">
        <v>42</v>
      </c>
    </row>
    <row r="6" spans="1:15" s="56" customFormat="1" ht="33.75" x14ac:dyDescent="0.25">
      <c r="A6" s="50"/>
      <c r="B6" s="50"/>
      <c r="C6" s="64"/>
      <c r="D6" s="63"/>
      <c r="E6" s="61"/>
      <c r="F6" s="51" t="s">
        <v>26</v>
      </c>
      <c r="G6" s="52" t="s">
        <v>40</v>
      </c>
      <c r="H6" s="53">
        <v>1</v>
      </c>
      <c r="I6" s="53">
        <v>2</v>
      </c>
      <c r="J6" s="53">
        <v>4</v>
      </c>
      <c r="K6" s="53">
        <f t="shared" si="0"/>
        <v>2.1666666666666665</v>
      </c>
      <c r="L6" s="53">
        <f>K6/$H$20</f>
        <v>3.0952380952380953</v>
      </c>
      <c r="M6" s="54">
        <f>K6*$H$23/$H$19</f>
        <v>3.4550838587982131</v>
      </c>
      <c r="N6" s="53">
        <f t="shared" si="1"/>
        <v>0.5</v>
      </c>
      <c r="O6" s="65" t="s">
        <v>41</v>
      </c>
    </row>
    <row r="7" spans="1:15" s="56" customFormat="1" x14ac:dyDescent="0.25">
      <c r="A7" s="50"/>
      <c r="B7" s="50"/>
      <c r="C7" s="64"/>
      <c r="D7" s="63"/>
      <c r="E7" s="61"/>
      <c r="F7" s="51" t="s">
        <v>44</v>
      </c>
      <c r="G7" s="52" t="s">
        <v>45</v>
      </c>
      <c r="H7" s="53">
        <v>1</v>
      </c>
      <c r="I7" s="53">
        <v>2</v>
      </c>
      <c r="J7" s="53">
        <v>3</v>
      </c>
      <c r="K7" s="53">
        <f t="shared" si="0"/>
        <v>2</v>
      </c>
      <c r="L7" s="53">
        <f>K7/$H$20</f>
        <v>2.8571428571428572</v>
      </c>
      <c r="M7" s="54">
        <f>K7*$H$23/$H$19</f>
        <v>3.1893081773521965</v>
      </c>
      <c r="N7" s="53">
        <f t="shared" si="1"/>
        <v>0.33333333333333331</v>
      </c>
      <c r="O7" s="65" t="s">
        <v>46</v>
      </c>
    </row>
    <row r="8" spans="1:15" s="14" customFormat="1" x14ac:dyDescent="0.25">
      <c r="A8" s="15"/>
      <c r="B8" s="15"/>
      <c r="C8" s="37"/>
      <c r="D8" s="48"/>
      <c r="E8" s="60"/>
      <c r="F8" s="42" t="s">
        <v>35</v>
      </c>
      <c r="G8" s="46" t="s">
        <v>36</v>
      </c>
      <c r="H8" s="12">
        <f>SUM(H5:H7)*0.25</f>
        <v>1.25</v>
      </c>
      <c r="I8" s="12">
        <f>SUM(I5:I7)*0.25</f>
        <v>2.5</v>
      </c>
      <c r="J8" s="12">
        <f>SUM(J5:J7)*0.25</f>
        <v>4.75</v>
      </c>
      <c r="K8" s="12">
        <f t="shared" ref="K8:K9" si="4">(H8+4*I8+J8)/6</f>
        <v>2.6666666666666665</v>
      </c>
      <c r="L8" s="12">
        <f>K8/$H$20</f>
        <v>3.8095238095238098</v>
      </c>
      <c r="M8" s="44">
        <f>K8*$H$23/$H$19</f>
        <v>4.252410903136262</v>
      </c>
      <c r="N8" s="12">
        <f t="shared" ref="N8:N9" si="5">(J8-H8)/6</f>
        <v>0.58333333333333337</v>
      </c>
      <c r="O8" s="45"/>
    </row>
    <row r="9" spans="1:15" s="14" customFormat="1" x14ac:dyDescent="0.25">
      <c r="A9" s="15"/>
      <c r="B9" s="15"/>
      <c r="C9" s="37"/>
      <c r="D9" s="48"/>
      <c r="E9" s="60"/>
      <c r="F9" s="42" t="s">
        <v>27</v>
      </c>
      <c r="G9" s="46" t="s">
        <v>27</v>
      </c>
      <c r="H9" s="12">
        <f>SUM(H5:H7)*0.3</f>
        <v>1.5</v>
      </c>
      <c r="I9" s="12">
        <f>SUM(I5:I7)*0.3</f>
        <v>3</v>
      </c>
      <c r="J9" s="12">
        <f>SUM(J5:J7)*0.3</f>
        <v>5.7</v>
      </c>
      <c r="K9" s="12">
        <f t="shared" si="4"/>
        <v>3.1999999999999997</v>
      </c>
      <c r="L9" s="12">
        <f>K9/$H$20</f>
        <v>4.5714285714285712</v>
      </c>
      <c r="M9" s="44">
        <f>K9*$H$23/$H$19</f>
        <v>5.1028930837635142</v>
      </c>
      <c r="N9" s="12">
        <f t="shared" si="5"/>
        <v>0.70000000000000007</v>
      </c>
      <c r="O9" s="45"/>
    </row>
    <row r="10" spans="1:15" s="14" customFormat="1" x14ac:dyDescent="0.25">
      <c r="A10" s="15"/>
      <c r="B10" s="15"/>
      <c r="C10" s="37"/>
      <c r="D10" s="48"/>
      <c r="E10" s="60"/>
      <c r="F10" s="42" t="s">
        <v>21</v>
      </c>
      <c r="G10" s="43" t="s">
        <v>29</v>
      </c>
      <c r="H10" s="12">
        <v>1</v>
      </c>
      <c r="I10" s="12">
        <v>2</v>
      </c>
      <c r="J10" s="12">
        <v>3</v>
      </c>
      <c r="K10" s="12">
        <f t="shared" ref="K10:K11" si="6">(H10+4*I10+J10)/6</f>
        <v>2</v>
      </c>
      <c r="L10" s="12">
        <f t="shared" ref="L10:L11" si="7">K10/$H$20</f>
        <v>2.8571428571428572</v>
      </c>
      <c r="M10" s="44">
        <f t="shared" ref="M10:M11" si="8">K10*$H$23/$H$19</f>
        <v>3.1893081773521965</v>
      </c>
      <c r="N10" s="12">
        <f t="shared" ref="N10:N11" si="9">(J10-H10)/6</f>
        <v>0.33333333333333331</v>
      </c>
      <c r="O10" s="45"/>
    </row>
    <row r="11" spans="1:15" s="14" customFormat="1" ht="48" x14ac:dyDescent="0.25">
      <c r="A11" s="15"/>
      <c r="B11" s="15"/>
      <c r="C11" s="37"/>
      <c r="D11" s="48"/>
      <c r="E11" s="60"/>
      <c r="F11" s="42" t="s">
        <v>20</v>
      </c>
      <c r="G11" s="46" t="s">
        <v>23</v>
      </c>
      <c r="H11" s="12">
        <v>1</v>
      </c>
      <c r="I11" s="12">
        <v>2</v>
      </c>
      <c r="J11" s="12">
        <v>3</v>
      </c>
      <c r="K11" s="12">
        <f t="shared" si="6"/>
        <v>2</v>
      </c>
      <c r="L11" s="12">
        <f t="shared" si="7"/>
        <v>2.8571428571428572</v>
      </c>
      <c r="M11" s="44">
        <f t="shared" si="8"/>
        <v>3.1893081773521965</v>
      </c>
      <c r="N11" s="12">
        <f t="shared" si="9"/>
        <v>0.33333333333333331</v>
      </c>
      <c r="O11" s="45"/>
    </row>
    <row r="12" spans="1:15" s="14" customFormat="1" ht="36" x14ac:dyDescent="0.25">
      <c r="A12" s="15"/>
      <c r="B12" s="15"/>
      <c r="C12" s="37"/>
      <c r="D12" s="57"/>
      <c r="E12" s="60"/>
      <c r="F12" s="42" t="s">
        <v>31</v>
      </c>
      <c r="G12" s="43" t="s">
        <v>32</v>
      </c>
      <c r="H12" s="12">
        <v>2</v>
      </c>
      <c r="I12" s="12">
        <v>4</v>
      </c>
      <c r="J12" s="12">
        <v>6</v>
      </c>
      <c r="K12" s="12">
        <f t="shared" ref="K12:K15" si="10">(H12+4*I12+J12)/6</f>
        <v>4</v>
      </c>
      <c r="L12" s="12">
        <f t="shared" ref="L12:L15" si="11">K12/$H$20</f>
        <v>5.7142857142857144</v>
      </c>
      <c r="M12" s="44">
        <f t="shared" ref="M12:M15" si="12">K12*$H$23/$H$19</f>
        <v>6.378616354704393</v>
      </c>
      <c r="N12" s="12">
        <f t="shared" ref="N12:N15" si="13">(J12-H12)/6</f>
        <v>0.66666666666666663</v>
      </c>
      <c r="O12" s="45"/>
    </row>
    <row r="13" spans="1:15" s="14" customFormat="1" ht="108" x14ac:dyDescent="0.25">
      <c r="A13" s="15"/>
      <c r="B13" s="15"/>
      <c r="C13" s="37"/>
      <c r="D13" s="48"/>
      <c r="E13" s="60"/>
      <c r="F13" s="42" t="s">
        <v>31</v>
      </c>
      <c r="G13" s="43" t="s">
        <v>33</v>
      </c>
      <c r="H13" s="12">
        <v>6</v>
      </c>
      <c r="I13" s="12">
        <v>8</v>
      </c>
      <c r="J13" s="12">
        <v>10</v>
      </c>
      <c r="K13" s="12">
        <f t="shared" si="10"/>
        <v>8</v>
      </c>
      <c r="L13" s="12">
        <f t="shared" si="11"/>
        <v>11.428571428571429</v>
      </c>
      <c r="M13" s="44">
        <f t="shared" si="12"/>
        <v>12.757232709408786</v>
      </c>
      <c r="N13" s="12">
        <f t="shared" si="13"/>
        <v>0.66666666666666663</v>
      </c>
      <c r="O13" s="45"/>
    </row>
    <row r="14" spans="1:15" s="14" customFormat="1" x14ac:dyDescent="0.25">
      <c r="A14" s="15"/>
      <c r="B14" s="15"/>
      <c r="C14" s="37"/>
      <c r="D14" s="48"/>
      <c r="E14" s="60"/>
      <c r="F14" s="42"/>
      <c r="G14" s="43" t="s">
        <v>24</v>
      </c>
      <c r="H14" s="12">
        <v>1</v>
      </c>
      <c r="I14" s="12">
        <v>2</v>
      </c>
      <c r="J14" s="12">
        <v>3</v>
      </c>
      <c r="K14" s="12">
        <f t="shared" si="10"/>
        <v>2</v>
      </c>
      <c r="L14" s="12">
        <f t="shared" si="11"/>
        <v>2.8571428571428572</v>
      </c>
      <c r="M14" s="44">
        <f t="shared" si="12"/>
        <v>3.1893081773521965</v>
      </c>
      <c r="N14" s="12">
        <f t="shared" si="13"/>
        <v>0.33333333333333331</v>
      </c>
      <c r="O14" s="45" t="s">
        <v>25</v>
      </c>
    </row>
    <row r="15" spans="1:15" s="14" customFormat="1" x14ac:dyDescent="0.25">
      <c r="A15" s="15"/>
      <c r="B15" s="15"/>
      <c r="C15" s="41"/>
      <c r="D15" s="49"/>
      <c r="E15" s="62"/>
      <c r="F15" s="42"/>
      <c r="G15" s="46" t="s">
        <v>22</v>
      </c>
      <c r="H15" s="12">
        <v>1</v>
      </c>
      <c r="I15" s="12">
        <v>2</v>
      </c>
      <c r="J15" s="12">
        <v>3</v>
      </c>
      <c r="K15" s="12">
        <f t="shared" si="10"/>
        <v>2</v>
      </c>
      <c r="L15" s="12">
        <f t="shared" si="11"/>
        <v>2.8571428571428572</v>
      </c>
      <c r="M15" s="44">
        <f t="shared" si="12"/>
        <v>3.1893081773521965</v>
      </c>
      <c r="N15" s="12">
        <f t="shared" si="13"/>
        <v>0.33333333333333331</v>
      </c>
      <c r="O15" s="45"/>
    </row>
    <row r="18" spans="1:15" x14ac:dyDescent="0.25">
      <c r="G18" s="21" t="s">
        <v>6</v>
      </c>
      <c r="H18" s="22">
        <f>SUM(H2:H15)</f>
        <v>20.75</v>
      </c>
      <c r="I18" s="22">
        <f>SUM(I2:I15)</f>
        <v>36.5</v>
      </c>
      <c r="J18" s="22">
        <f>SUM(J2:J15)</f>
        <v>59.45</v>
      </c>
      <c r="N18" s="27">
        <f>SQRT(SUMSQ(N2:N15))</f>
        <v>2.1914607000811124</v>
      </c>
    </row>
    <row r="19" spans="1:15" x14ac:dyDescent="0.25">
      <c r="G19" s="21" t="s">
        <v>13</v>
      </c>
      <c r="H19" s="22">
        <f>(H18+4*I18+J18)/6</f>
        <v>37.699999999999996</v>
      </c>
      <c r="I19" s="23"/>
      <c r="J19" s="22"/>
      <c r="N19" s="27">
        <f>2*N18/H20</f>
        <v>6.2613162859460356</v>
      </c>
    </row>
    <row r="20" spans="1:15" x14ac:dyDescent="0.25">
      <c r="G20" s="21" t="s">
        <v>5</v>
      </c>
      <c r="H20" s="24">
        <v>0.7</v>
      </c>
      <c r="I20" s="23"/>
      <c r="J20" s="22"/>
      <c r="N20" s="28">
        <f>N19/H23</f>
        <v>0.10414964680055051</v>
      </c>
    </row>
    <row r="21" spans="1:15" x14ac:dyDescent="0.25">
      <c r="A21" s="11"/>
      <c r="B21" s="11"/>
      <c r="C21" s="39"/>
      <c r="D21" s="11"/>
      <c r="E21" s="11"/>
      <c r="F21" s="32"/>
      <c r="G21" s="21" t="s">
        <v>3</v>
      </c>
      <c r="H21" s="22">
        <f>H18/H20</f>
        <v>29.642857142857146</v>
      </c>
      <c r="I21" s="23">
        <f>I18/H20</f>
        <v>52.142857142857146</v>
      </c>
      <c r="J21" s="22">
        <f>J18/H20</f>
        <v>84.928571428571445</v>
      </c>
      <c r="N21" s="27"/>
    </row>
    <row r="22" spans="1:15" x14ac:dyDescent="0.25">
      <c r="A22" s="11"/>
      <c r="B22" s="11"/>
      <c r="C22" s="39"/>
      <c r="D22" s="11"/>
      <c r="E22" s="11"/>
      <c r="F22" s="32"/>
      <c r="G22" s="25" t="s">
        <v>12</v>
      </c>
      <c r="H22" s="22">
        <f>(H21+4*I21+J21)/6</f>
        <v>53.857142857142861</v>
      </c>
      <c r="I22" s="23"/>
      <c r="J22" s="22"/>
      <c r="N22" s="27"/>
    </row>
    <row r="23" spans="1:15" x14ac:dyDescent="0.25">
      <c r="A23" s="11"/>
      <c r="B23" s="11"/>
      <c r="C23" s="39"/>
      <c r="D23" s="11"/>
      <c r="E23" s="11"/>
      <c r="F23" s="32"/>
      <c r="G23" s="26" t="s">
        <v>11</v>
      </c>
      <c r="H23" s="22">
        <f>H22+N18*2/H20</f>
        <v>60.118459143088899</v>
      </c>
      <c r="I23" s="23"/>
      <c r="J23" s="22"/>
      <c r="N23" s="27"/>
      <c r="O23" s="11"/>
    </row>
    <row r="24" spans="1:1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2" spans="1:15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7" spans="1:15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9" spans="1:15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</sheetData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САЙТ-ХХХ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2014-05-12T13:03:48Z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