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75" yWindow="120" windowWidth="24240" windowHeight="13620" tabRatio="704"/>
  </bookViews>
  <sheets>
    <sheet name="САЙТ-181" sheetId="19" r:id="rId1"/>
  </sheets>
  <definedNames>
    <definedName name="apf">#REF!</definedName>
    <definedName name="oth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9" l="1"/>
  <c r="K23" i="19"/>
  <c r="M23" i="19"/>
  <c r="J24" i="19"/>
  <c r="K24" i="19"/>
  <c r="M24" i="19"/>
  <c r="J25" i="19"/>
  <c r="K25" i="19"/>
  <c r="M25" i="19"/>
  <c r="J26" i="19"/>
  <c r="K26" i="19"/>
  <c r="M26" i="19"/>
  <c r="J27" i="19"/>
  <c r="K27" i="19"/>
  <c r="M27" i="19"/>
  <c r="M20" i="19" l="1"/>
  <c r="K20" i="19"/>
  <c r="J20" i="19"/>
  <c r="H22" i="19"/>
  <c r="I22" i="19"/>
  <c r="G22" i="19"/>
  <c r="J5" i="19" l="1"/>
  <c r="K5" i="19"/>
  <c r="M5" i="19"/>
  <c r="J6" i="19"/>
  <c r="K6" i="19"/>
  <c r="M6" i="19"/>
  <c r="H21" i="19" l="1"/>
  <c r="I21" i="19"/>
  <c r="G21" i="19"/>
  <c r="M4" i="19" l="1"/>
  <c r="K4" i="19"/>
  <c r="J4" i="19"/>
  <c r="K22" i="19"/>
  <c r="J22" i="19"/>
  <c r="K21" i="19"/>
  <c r="J21" i="19"/>
  <c r="M21" i="19" l="1"/>
  <c r="M22" i="19"/>
  <c r="J19" i="19"/>
  <c r="I30" i="19"/>
  <c r="I33" i="19" s="1"/>
  <c r="G30" i="19"/>
  <c r="G33" i="19" s="1"/>
  <c r="H30" i="19"/>
  <c r="H33" i="19" s="1"/>
  <c r="M19" i="19"/>
  <c r="M3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K19" i="19"/>
  <c r="J18" i="19"/>
  <c r="K18" i="19"/>
  <c r="J17" i="19"/>
  <c r="K17" i="19"/>
  <c r="J16" i="19"/>
  <c r="K16" i="19"/>
  <c r="J15" i="19"/>
  <c r="K15" i="19"/>
  <c r="J14" i="19"/>
  <c r="K14" i="19"/>
  <c r="J13" i="19"/>
  <c r="K13" i="19"/>
  <c r="J12" i="19"/>
  <c r="K12" i="19"/>
  <c r="J11" i="19"/>
  <c r="K11" i="19"/>
  <c r="J10" i="19"/>
  <c r="K10" i="19"/>
  <c r="J9" i="19"/>
  <c r="K9" i="19"/>
  <c r="J8" i="19"/>
  <c r="K8" i="19"/>
  <c r="J7" i="19"/>
  <c r="K7" i="19"/>
  <c r="J3" i="19"/>
  <c r="K3" i="19" s="1"/>
  <c r="M30" i="19" l="1"/>
  <c r="M31" i="19" s="1"/>
  <c r="G31" i="19"/>
  <c r="G34" i="19"/>
  <c r="G35" i="19" l="1"/>
  <c r="L23" i="19" l="1"/>
  <c r="L25" i="19"/>
  <c r="L24" i="19"/>
  <c r="L27" i="19"/>
  <c r="L26" i="19"/>
  <c r="L20" i="19"/>
  <c r="L6" i="19"/>
  <c r="L5" i="19"/>
  <c r="L4" i="19"/>
  <c r="L14" i="19"/>
  <c r="L7" i="19"/>
  <c r="L15" i="19"/>
  <c r="L10" i="19"/>
  <c r="L11" i="19"/>
  <c r="L21" i="19"/>
  <c r="L22" i="19"/>
  <c r="L8" i="19"/>
  <c r="L16" i="19"/>
  <c r="L3" i="19"/>
  <c r="L9" i="19"/>
  <c r="L17" i="19"/>
  <c r="L18" i="19"/>
  <c r="L19" i="19"/>
  <c r="L12" i="19"/>
  <c r="L13" i="19"/>
  <c r="M32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F32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<sst xmlns="http://schemas.openxmlformats.org/spreadsheetml/2006/main" count="88" uniqueCount="73">
  <si>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</si>
  <si>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</si>
  <si>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</si>
  <si>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</si>
  <si>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</si>
  <si>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</si>
  <si>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</si>
  <si>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</si>
  <si>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</si>
  <si>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</si>
  <si>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</si>
  <si>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</si>
  <si>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</si>
  <si>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</si>
  <si>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</si>
  <si>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</si>
  <si>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</si>
  <si>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</si>
  <si>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</si>
  <si>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</si>
  <si>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Фронт</t>
  </si>
  <si>
    <t>Бэк</t>
  </si>
  <si>
    <t>Компонент
(тип работ)</t>
  </si>
  <si>
    <t>САЙТ-181 Мультипозиционность заказа</t>
  </si>
  <si>
    <t>Требования:
1. В заказ добавить поддержку нескольких товарных позиций (сейчас заказ всегда состоит из 1 позиции)
2. В корзину добавить возможность автоматической группировки позиций по поставщику для последующего формирования заказов на основе таких групп
3. В настроки поставщика добавить переключатель поддержки мультипозиционного товара
4. Если в заказе больше одной позиции и стоимость доставки &gt; 0, должно отображаться сообщение: "Стоимость заказа может быть уточнена после обработки" (для всех директ и оффлайн партнёров, кроме ОЗОН)
5. Стоимость доставки рассчитывается исходя из суммарного веса позиций по матрице доставки (для всех директ и оффлайн партнёров, кроме ОЗОН)
Допущения и ограничения:
1. Система не гарантирует и не учитывает возможность доставки при автоматической группировке
2. Директ партнёры берут на себя риски, связанные с невозможностью доставить товары одной доставкой
3. Заказ подтверждается банком полностью, а не по отдельным позициям
4. Интерфейс проектируем мы, на основании имеющихся прототипов от Fjord
Требования к ОЗОН:
1. Методы получения способов доставки, проверки возможности заказа и подтверждения заказа должны принимать на вход заказы с несколькими позициями
2. Фиксация цены должна продолжить работать с каждым товаром по отдельности</t>
  </si>
  <si>
    <t>Проектирование и постановка задач</t>
  </si>
  <si>
    <t>Доработки сервисов работы с корзиной</t>
  </si>
  <si>
    <t>Доработка сервисов работы с заказом</t>
  </si>
  <si>
    <t>Методы для работы с заказом не будут знать о группах.
1. Методы для создания заказа из нескольких товаров
    - Новый метод CreateOrderFromBasketItems.
    - Каталог самостоятельно проверяет, что все товары от однго поставщика.
    - Должна быть реализована проверка на доступность всех товаров (активны и промодерированы)
2. Доработка метода расчёта стоимости доставки
    - Теперь доставка расcчитывается сразу для нескольких позиций.
    - Каталог самостоятельно проверяет, что все товары от одного поставщика.</t>
  </si>
  <si>
    <t>Доработки корзины</t>
  </si>
  <si>
    <t>Группировку и сортировку товаров делаем на фронте на основании поля BasketItemGroup.
1. Отображение групп товаров
    - У группы товаров общая кнопка заказа, итоговая цена (без доставки) и т.п.
    - Перерасчёт цены группы.
2. Автоматическая группировка и сортировка групп и товаров
    Группировка:
    - основываясь на поле BasketItemGroup
    - недоступные товары (неактивные, непромодерированные) из групп исключаются
    Сортировка:
    - сначала группы
    - группы отсортированы между собой хронологически по дате формирования
    - внутри группы сортировка хронологическая
    - отдельные товары идут последними в хронологическом порядке
3. Интеграция с бэкендом</t>
  </si>
  <si>
    <t>Доработки оформления заказа</t>
  </si>
  <si>
    <t>1. Доработка формы заказа
    - Отображение нескольких вознаграждений, расчёт доставки
2. Интеграция с бэкендом
    - Необходимо учесть требования к описанию транзакции в процессинге</t>
  </si>
  <si>
    <t>Доработки заказов в АРМ Каталога</t>
  </si>
  <si>
    <t>1. Отображение состава заказа в списке
2. Отобраение состава заказа в карточке
3. Интеграция с бэкендом</t>
  </si>
  <si>
    <t>Доработки сервисов управления каталогом</t>
  </si>
  <si>
    <t>1. Обновить сервисы для работы с мультипозиционными заказами
2. Добавить признак поддержки мультипозиционного заказа у партнёра
    - В PartnerSettings</t>
  </si>
  <si>
    <t>Фрот</t>
  </si>
  <si>
    <t>Доработки поставщиков в АРМ Каталога</t>
  </si>
  <si>
    <t>Интеграции не нужно
1. Добавить признак поддержки мультипозиционного заказа</t>
  </si>
  <si>
    <t>Доработки АРМ Клиента</t>
  </si>
  <si>
    <t>Доработки раздела «Мои заказы»</t>
  </si>
  <si>
    <t>Доработка оповещения партнёров о заказе</t>
  </si>
  <si>
    <t>Доработка взаимодействия с оффлайн-партнёрами</t>
  </si>
  <si>
    <t>1. Проверка возможности заказа
    - API не меняется, но убираются доп. ограничения на 1 товар в заказе
2. Подтверждение заказа
    - API не меняется, но убираются доп. ограничения на 1 товар в заказе</t>
  </si>
  <si>
    <t>Доработка взаимодействия с ОЗОН</t>
  </si>
  <si>
    <t>Доработка процедуры оплаты заказа</t>
  </si>
  <si>
    <t>1. Выгрузка заказов в Банк
2. Оплата в Uniteller</t>
  </si>
  <si>
    <t>Доработка популярных товаров</t>
  </si>
  <si>
    <t>Тестирвание</t>
  </si>
  <si>
    <t>1. Добавить состав заказа в письмо
    - Предполагаем, что аналитика подготовила макет и описание</t>
  </si>
  <si>
    <t>Тестирвание (на обоих окружениях)</t>
  </si>
  <si>
    <t>Менеджмент</t>
  </si>
  <si>
    <t>Из них уже потрачено 20</t>
  </si>
  <si>
    <t>Аналитика</t>
  </si>
  <si>
    <t>Архитектура</t>
  </si>
  <si>
    <t>Управление проектом (менеджмент + тех. руководство проектом)</t>
  </si>
  <si>
    <t>Деплой (на обоих окружениях)</t>
  </si>
  <si>
    <t>1. Согласование взаимодействия с ИС Банка по подтверждению заказа
     - Формат передачи артикулов товаров
2. Обновление документа Описание электронного обмена информацией с ВТБ24-Лояльность
3. Проектирование корзины
    - API и постановка задачи
4. Проектирование заказа
    - API и постановка задачи
5. Проектирования взаимодействий с партнёрами
    - Постановка задачи
6. Проектирование взаимодействий с банком
    - Ревью реализации и постановка задачи
7. Обновление документа  Описание электронного обмена информацией с поставщиками вознаграждений
8. Поддержка разработки</t>
  </si>
  <si>
    <t>1. Отображение состава заказа в списке
2. Отображение состава заказа в карточке
3. Интеграция с бэкендом</t>
  </si>
  <si>
    <t>1. Отображение состава заказа в списке
2. Отображение состава на странице заказа
3. Интеграция с бекендом</t>
  </si>
  <si>
    <t>Автоматическая группировка товаров по поставщикам
    - В зависимости от настройки партнёра, его товары автоматически объединяются в группу
    - Договорились, что в BasketItem появляется поле BasketItemGroup. 
    - Пока что в нём – Id поставщика.</t>
  </si>
  <si>
    <t>Интеграция</t>
  </si>
  <si>
    <t>Интеграционное тестирование</t>
  </si>
  <si>
    <t>Доработать расчёт статистики по заказам
    - Теперь 1 заказ != 1 товар</t>
  </si>
  <si>
    <t>Для ОЗОН у нас планируются кастомные методы проверки и подтверждени заказа, учитывающие способы доставки ОЗОН
1. Проверка возможности заказа
    - API не меняется, но убираются доп. ограничения на 1 товар в заказе
2. Подтверждение заказа
    - API не меняется, но убираются доп. ограничения на 1 товар в заказе</t>
  </si>
  <si>
    <t>Аналитическая поддержка (при возникновении вопросов в ходе разработки - решение их с заказчиком и партнерами, ответы на вопросы заказчика по функционалу)</t>
  </si>
  <si>
    <t>Приемка</t>
  </si>
  <si>
    <t>Запрос недостающих материалов у заказчика перед выкатом, согласование деталей (интерфейсов, текстов и пр.).</t>
  </si>
  <si>
    <r>
      <t xml:space="preserve">Аналитика 
</t>
    </r>
    <r>
      <rPr>
        <sz val="8"/>
        <color theme="1"/>
        <rFont val="Arial"/>
        <family val="2"/>
        <charset val="204"/>
      </rPr>
      <t>- предварительное согласование требований,
- спецификация,
- созвоны и обсуждения требований с Банком, Озон,
- актуализация спецификации после релиза.</t>
    </r>
  </si>
  <si>
    <t>Архитектурная поддержка проекта 
(общение с ОЗОН, обновление технической документации)</t>
  </si>
  <si>
    <t>Настройки, тестирование (на тестовом и продуктивном окружениях), в т.ч. ревью API Озон на реализацию мультипозиционности.</t>
  </si>
  <si>
    <t>Адаптация дизайна
- разработка прототипов (сайт "Коллекция", АРМы),
- верстка интерфейсов.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</si>
</sst>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3"/>
  <sheetViews>
    <sheetView tabSelected="1" topLeftCell="D1" workbookViewId="0">
      <pane ySplit="1" topLeftCell="A5" activePane="bottomLeft" state="frozen"/>
      <selection activeCell="C1" sqref="C1"/>
      <selection pane="bottomLeft" activeCell="J5" sqref="J5"/>
    </sheetView>
  </sheetViews>
  <sheetFormatPr defaultColWidth="8.85546875" defaultRowHeight="12" x14ac:dyDescent="0.25"/>
  <cols>
    <col min="1" max="1" width="12.28515625" style="21" hidden="1" customWidth="1"/>
    <col min="2" max="2" width="7.140625" style="21" hidden="1" customWidth="1"/>
    <col min="3" max="3" width="8.85546875" style="44" customWidth="1"/>
    <col min="4" max="4" width="26" style="22" bestFit="1" customWidth="1"/>
    <col min="5" max="5" width="14.85546875" style="7" bestFit="1" customWidth="1"/>
    <col min="6" max="6" width="45.28515625" style="23" customWidth="1"/>
    <col min="7" max="7" width="7.85546875" style="24" customWidth="1"/>
    <col min="8" max="8" width="10" style="24" customWidth="1"/>
    <col min="9" max="9" width="9.42578125" style="24" customWidth="1"/>
    <col min="10" max="10" width="9" style="24" customWidth="1"/>
    <col min="11" max="11" width="9.28515625" style="24" bestFit="1" customWidth="1"/>
    <col min="12" max="12" width="11.42578125" style="25" bestFit="1" customWidth="1"/>
    <col min="13" max="13" width="8" style="24" customWidth="1"/>
    <col min="14" max="14" width="102.28515625" style="41" customWidth="1"/>
    <col min="15" max="16384" width="8.85546875" style="12"/>
  </cols>
  <sheetData>
    <row r="1" spans="1:14" s="7" customFormat="1" ht="36" x14ac:dyDescent="0.25">
      <c r="A1" s="2" t="s">
        <v>17</v>
      </c>
      <c r="B1" s="2" t="s">
        <v>18</v>
      </c>
      <c r="C1" s="42" t="s">
        <v>16</v>
      </c>
      <c r="D1" s="3" t="s">
        <v>15</v>
      </c>
      <c r="E1" s="3" t="s">
        <v>22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9" t="s">
        <v>4</v>
      </c>
    </row>
    <row r="2" spans="1:14" s="18" customFormat="1" ht="225" x14ac:dyDescent="0.25">
      <c r="A2" s="34"/>
      <c r="B2" s="35"/>
      <c r="C2" s="9">
        <f>SUM(L3:L27)</f>
        <v>479.62477126280703</v>
      </c>
      <c r="D2" s="10" t="s">
        <v>23</v>
      </c>
      <c r="E2" s="36"/>
      <c r="F2" s="17"/>
      <c r="G2" s="11"/>
      <c r="H2" s="11"/>
      <c r="I2" s="11"/>
      <c r="J2" s="11"/>
      <c r="K2" s="11"/>
      <c r="L2" s="8"/>
      <c r="M2" s="11"/>
      <c r="N2" s="40" t="s">
        <v>24</v>
      </c>
    </row>
    <row r="3" spans="1:14" s="18" customFormat="1" ht="57" x14ac:dyDescent="0.25">
      <c r="A3" s="19"/>
      <c r="B3" s="19"/>
      <c r="C3" s="49"/>
      <c r="D3" s="47"/>
      <c r="E3" s="37" t="s">
        <v>54</v>
      </c>
      <c r="F3" s="16" t="s">
        <v>69</v>
      </c>
      <c r="G3" s="14">
        <v>24</v>
      </c>
      <c r="H3" s="14">
        <v>28</v>
      </c>
      <c r="I3" s="14">
        <v>30</v>
      </c>
      <c r="J3" s="13">
        <f>(G3+4*H3+I3)/6</f>
        <v>27.666666666666668</v>
      </c>
      <c r="K3" s="13">
        <f>J3/$G$32</f>
        <v>40.686274509803923</v>
      </c>
      <c r="L3" s="15">
        <f t="shared" ref="L3:L22" si="0">J3*$G$35/$G$31</f>
        <v>44.658801901293444</v>
      </c>
      <c r="M3" s="13">
        <f>(I3-G3)/6</f>
        <v>1</v>
      </c>
      <c r="N3" s="1" t="s">
        <v>53</v>
      </c>
    </row>
    <row r="4" spans="1:14" s="18" customFormat="1" ht="146.25" x14ac:dyDescent="0.25">
      <c r="A4" s="19"/>
      <c r="B4" s="19"/>
      <c r="C4" s="43"/>
      <c r="D4" s="20"/>
      <c r="E4" s="46" t="s">
        <v>55</v>
      </c>
      <c r="F4" s="16" t="s">
        <v>25</v>
      </c>
      <c r="G4" s="14">
        <v>12</v>
      </c>
      <c r="H4" s="14">
        <v>24</v>
      </c>
      <c r="I4" s="14">
        <v>36</v>
      </c>
      <c r="J4" s="13">
        <f>(G4+4*H4+I4)/6</f>
        <v>24</v>
      </c>
      <c r="K4" s="13">
        <f t="shared" ref="K4:K22" si="1">I4/$G$32</f>
        <v>52.941176470588232</v>
      </c>
      <c r="L4" s="15">
        <f t="shared" si="0"/>
        <v>38.740165504736481</v>
      </c>
      <c r="M4" s="13">
        <f>(I4-G4)/6</f>
        <v>4</v>
      </c>
      <c r="N4" s="52" t="s">
        <v>58</v>
      </c>
    </row>
    <row r="5" spans="1:14" s="18" customFormat="1" ht="36" x14ac:dyDescent="0.25">
      <c r="A5" s="19"/>
      <c r="B5" s="19"/>
      <c r="C5" s="43"/>
      <c r="D5" s="20"/>
      <c r="E5" s="46" t="s">
        <v>20</v>
      </c>
      <c r="F5" s="16" t="s">
        <v>72</v>
      </c>
      <c r="G5" s="14">
        <v>8</v>
      </c>
      <c r="H5" s="14">
        <v>16</v>
      </c>
      <c r="I5" s="14">
        <v>28</v>
      </c>
      <c r="J5" s="13">
        <f t="shared" ref="J5:J6" si="2">(G5+4*H5+I5)/6</f>
        <v>16.666666666666668</v>
      </c>
      <c r="K5" s="13">
        <f t="shared" si="1"/>
        <v>41.17647058823529</v>
      </c>
      <c r="L5" s="15">
        <f t="shared" si="0"/>
        <v>26.90289271162256</v>
      </c>
      <c r="M5" s="13">
        <f t="shared" ref="M5:M6" si="3">(I5-G5)/6</f>
        <v>3.3333333333333335</v>
      </c>
      <c r="N5" s="1"/>
    </row>
    <row r="6" spans="1:14" s="18" customFormat="1" ht="45" x14ac:dyDescent="0.25">
      <c r="A6" s="19"/>
      <c r="B6" s="19"/>
      <c r="C6" s="43"/>
      <c r="D6" s="20"/>
      <c r="E6" s="37" t="s">
        <v>21</v>
      </c>
      <c r="F6" s="16" t="s">
        <v>26</v>
      </c>
      <c r="G6" s="14">
        <v>1</v>
      </c>
      <c r="H6" s="14">
        <v>2</v>
      </c>
      <c r="I6" s="14">
        <v>3</v>
      </c>
      <c r="J6" s="13">
        <f t="shared" si="2"/>
        <v>2</v>
      </c>
      <c r="K6" s="13">
        <f t="shared" si="1"/>
        <v>4.4117647058823524</v>
      </c>
      <c r="L6" s="15">
        <f t="shared" si="0"/>
        <v>3.2283471253947069</v>
      </c>
      <c r="M6" s="13">
        <f t="shared" si="3"/>
        <v>0.33333333333333331</v>
      </c>
      <c r="N6" s="1" t="s">
        <v>61</v>
      </c>
    </row>
    <row r="7" spans="1:14" s="18" customFormat="1" ht="90" x14ac:dyDescent="0.25">
      <c r="A7" s="19"/>
      <c r="B7" s="19"/>
      <c r="C7" s="43"/>
      <c r="D7" s="20"/>
      <c r="E7" s="37" t="s">
        <v>21</v>
      </c>
      <c r="F7" s="16" t="s">
        <v>27</v>
      </c>
      <c r="G7" s="14">
        <v>10</v>
      </c>
      <c r="H7" s="14">
        <v>16</v>
      </c>
      <c r="I7" s="14">
        <v>28</v>
      </c>
      <c r="J7" s="13">
        <f t="shared" ref="J7" si="4">(G7+4*H7+I7)/6</f>
        <v>17</v>
      </c>
      <c r="K7" s="13">
        <f t="shared" si="1"/>
        <v>41.17647058823529</v>
      </c>
      <c r="L7" s="15">
        <f t="shared" si="0"/>
        <v>27.440950565855008</v>
      </c>
      <c r="M7" s="13">
        <f t="shared" ref="M7" si="5">(I7-G7)/6</f>
        <v>3</v>
      </c>
      <c r="N7" s="1" t="s">
        <v>28</v>
      </c>
    </row>
    <row r="8" spans="1:14" s="18" customFormat="1" ht="157.5" x14ac:dyDescent="0.25">
      <c r="A8" s="19"/>
      <c r="B8" s="19"/>
      <c r="C8" s="43"/>
      <c r="D8" s="20"/>
      <c r="E8" s="46" t="s">
        <v>20</v>
      </c>
      <c r="F8" s="16" t="s">
        <v>29</v>
      </c>
      <c r="G8" s="14">
        <v>9</v>
      </c>
      <c r="H8" s="14">
        <v>18</v>
      </c>
      <c r="I8" s="14">
        <v>39</v>
      </c>
      <c r="J8" s="13">
        <f t="shared" ref="J8:J19" si="6">(G8+4*H8+I8)/6</f>
        <v>20</v>
      </c>
      <c r="K8" s="13">
        <f t="shared" si="1"/>
        <v>57.352941176470587</v>
      </c>
      <c r="L8" s="15">
        <f t="shared" si="0"/>
        <v>32.28347125394707</v>
      </c>
      <c r="M8" s="13">
        <f t="shared" ref="M8:M19" si="7">(I8-G8)/6</f>
        <v>5</v>
      </c>
      <c r="N8" s="1" t="s">
        <v>30</v>
      </c>
    </row>
    <row r="9" spans="1:14" s="18" customFormat="1" ht="45" x14ac:dyDescent="0.25">
      <c r="A9" s="19"/>
      <c r="B9" s="19"/>
      <c r="C9" s="43"/>
      <c r="D9" s="20"/>
      <c r="E9" s="46" t="s">
        <v>20</v>
      </c>
      <c r="F9" s="16" t="s">
        <v>31</v>
      </c>
      <c r="G9" s="14">
        <v>6</v>
      </c>
      <c r="H9" s="14">
        <v>12</v>
      </c>
      <c r="I9" s="14">
        <v>28</v>
      </c>
      <c r="J9" s="13">
        <f t="shared" si="6"/>
        <v>13.666666666666666</v>
      </c>
      <c r="K9" s="13">
        <f t="shared" si="1"/>
        <v>41.17647058823529</v>
      </c>
      <c r="L9" s="15">
        <f t="shared" si="0"/>
        <v>22.060372023530498</v>
      </c>
      <c r="M9" s="13">
        <f t="shared" si="7"/>
        <v>3.6666666666666665</v>
      </c>
      <c r="N9" s="1" t="s">
        <v>32</v>
      </c>
    </row>
    <row r="10" spans="1:14" s="18" customFormat="1" ht="33.75" x14ac:dyDescent="0.25">
      <c r="A10" s="19"/>
      <c r="B10" s="19"/>
      <c r="C10" s="43"/>
      <c r="D10" s="20"/>
      <c r="E10" s="46" t="s">
        <v>20</v>
      </c>
      <c r="F10" s="16" t="s">
        <v>33</v>
      </c>
      <c r="G10" s="14">
        <v>3</v>
      </c>
      <c r="H10" s="14">
        <v>6</v>
      </c>
      <c r="I10" s="14">
        <v>9</v>
      </c>
      <c r="J10" s="13">
        <f t="shared" si="6"/>
        <v>6</v>
      </c>
      <c r="K10" s="13">
        <f t="shared" si="1"/>
        <v>13.235294117647058</v>
      </c>
      <c r="L10" s="15">
        <f t="shared" si="0"/>
        <v>9.6850413761841203</v>
      </c>
      <c r="M10" s="13">
        <f t="shared" si="7"/>
        <v>1</v>
      </c>
      <c r="N10" s="1" t="s">
        <v>34</v>
      </c>
    </row>
    <row r="11" spans="1:14" s="18" customFormat="1" ht="33.75" x14ac:dyDescent="0.25">
      <c r="A11" s="19"/>
      <c r="B11" s="19"/>
      <c r="C11" s="43"/>
      <c r="D11" s="20"/>
      <c r="E11" s="46" t="s">
        <v>21</v>
      </c>
      <c r="F11" s="16" t="s">
        <v>35</v>
      </c>
      <c r="G11" s="14">
        <v>2</v>
      </c>
      <c r="H11" s="14">
        <v>3</v>
      </c>
      <c r="I11" s="14">
        <v>5</v>
      </c>
      <c r="J11" s="13">
        <f t="shared" si="6"/>
        <v>3.1666666666666665</v>
      </c>
      <c r="K11" s="13">
        <f t="shared" si="1"/>
        <v>7.3529411764705879</v>
      </c>
      <c r="L11" s="15">
        <f t="shared" si="0"/>
        <v>5.1115496152082853</v>
      </c>
      <c r="M11" s="13">
        <f t="shared" si="7"/>
        <v>0.5</v>
      </c>
      <c r="N11" s="1" t="s">
        <v>36</v>
      </c>
    </row>
    <row r="12" spans="1:14" s="18" customFormat="1" ht="22.5" x14ac:dyDescent="0.25">
      <c r="A12" s="19"/>
      <c r="B12" s="19"/>
      <c r="C12" s="43"/>
      <c r="D12" s="20"/>
      <c r="E12" s="46" t="s">
        <v>37</v>
      </c>
      <c r="F12" s="16" t="s">
        <v>38</v>
      </c>
      <c r="G12" s="14">
        <v>1</v>
      </c>
      <c r="H12" s="14">
        <v>2</v>
      </c>
      <c r="I12" s="14">
        <v>4</v>
      </c>
      <c r="J12" s="13">
        <f t="shared" si="6"/>
        <v>2.1666666666666665</v>
      </c>
      <c r="K12" s="13">
        <f t="shared" si="1"/>
        <v>5.8823529411764701</v>
      </c>
      <c r="L12" s="15">
        <f t="shared" si="0"/>
        <v>3.4973760525109321</v>
      </c>
      <c r="M12" s="13">
        <f t="shared" si="7"/>
        <v>0.5</v>
      </c>
      <c r="N12" s="1" t="s">
        <v>39</v>
      </c>
    </row>
    <row r="13" spans="1:14" s="18" customFormat="1" ht="33.75" x14ac:dyDescent="0.25">
      <c r="A13" s="19"/>
      <c r="B13" s="19"/>
      <c r="C13" s="43"/>
      <c r="D13" s="20"/>
      <c r="E13" s="46" t="s">
        <v>20</v>
      </c>
      <c r="F13" s="16" t="s">
        <v>40</v>
      </c>
      <c r="G13" s="14">
        <v>2</v>
      </c>
      <c r="H13" s="14">
        <v>6</v>
      </c>
      <c r="I13" s="14">
        <v>8</v>
      </c>
      <c r="J13" s="13">
        <f t="shared" si="6"/>
        <v>5.666666666666667</v>
      </c>
      <c r="K13" s="13">
        <f t="shared" si="1"/>
        <v>11.76470588235294</v>
      </c>
      <c r="L13" s="15">
        <f t="shared" si="0"/>
        <v>9.14698352195167</v>
      </c>
      <c r="M13" s="13">
        <f t="shared" si="7"/>
        <v>1</v>
      </c>
      <c r="N13" s="52" t="s">
        <v>59</v>
      </c>
    </row>
    <row r="14" spans="1:14" s="18" customFormat="1" ht="33.75" x14ac:dyDescent="0.25">
      <c r="A14" s="19"/>
      <c r="B14" s="19"/>
      <c r="C14" s="43"/>
      <c r="D14" s="20"/>
      <c r="E14" s="46" t="s">
        <v>20</v>
      </c>
      <c r="F14" s="16" t="s">
        <v>41</v>
      </c>
      <c r="G14" s="14">
        <v>5</v>
      </c>
      <c r="H14" s="14">
        <v>10</v>
      </c>
      <c r="I14" s="14">
        <v>20</v>
      </c>
      <c r="J14" s="13">
        <f t="shared" si="6"/>
        <v>10.833333333333334</v>
      </c>
      <c r="K14" s="13">
        <f t="shared" si="1"/>
        <v>29.411764705882351</v>
      </c>
      <c r="L14" s="15">
        <f t="shared" si="0"/>
        <v>17.486880262554664</v>
      </c>
      <c r="M14" s="13">
        <f t="shared" si="7"/>
        <v>2.5</v>
      </c>
      <c r="N14" s="52" t="s">
        <v>60</v>
      </c>
    </row>
    <row r="15" spans="1:14" s="18" customFormat="1" ht="22.5" x14ac:dyDescent="0.25">
      <c r="A15" s="19"/>
      <c r="B15" s="19"/>
      <c r="C15" s="43"/>
      <c r="D15" s="20"/>
      <c r="E15" s="46" t="s">
        <v>21</v>
      </c>
      <c r="F15" s="16" t="s">
        <v>42</v>
      </c>
      <c r="G15" s="14">
        <v>1</v>
      </c>
      <c r="H15" s="14">
        <v>2</v>
      </c>
      <c r="I15" s="14">
        <v>4</v>
      </c>
      <c r="J15" s="13">
        <f t="shared" si="6"/>
        <v>2.1666666666666665</v>
      </c>
      <c r="K15" s="13">
        <f t="shared" si="1"/>
        <v>5.8823529411764701</v>
      </c>
      <c r="L15" s="15">
        <f t="shared" si="0"/>
        <v>3.4973760525109321</v>
      </c>
      <c r="M15" s="13">
        <f t="shared" si="7"/>
        <v>0.5</v>
      </c>
      <c r="N15" s="1" t="s">
        <v>50</v>
      </c>
    </row>
    <row r="16" spans="1:14" s="18" customFormat="1" ht="45" x14ac:dyDescent="0.25">
      <c r="A16" s="19"/>
      <c r="B16" s="19"/>
      <c r="C16" s="43"/>
      <c r="D16" s="20"/>
      <c r="E16" s="46" t="s">
        <v>21</v>
      </c>
      <c r="F16" s="16" t="s">
        <v>43</v>
      </c>
      <c r="G16" s="14">
        <v>2</v>
      </c>
      <c r="H16" s="14">
        <v>2</v>
      </c>
      <c r="I16" s="14">
        <v>2</v>
      </c>
      <c r="J16" s="13">
        <f t="shared" si="6"/>
        <v>2</v>
      </c>
      <c r="K16" s="13">
        <f t="shared" si="1"/>
        <v>2.9411764705882351</v>
      </c>
      <c r="L16" s="15">
        <f t="shared" si="0"/>
        <v>3.2283471253947069</v>
      </c>
      <c r="M16" s="13">
        <f t="shared" si="7"/>
        <v>0</v>
      </c>
      <c r="N16" s="1" t="s">
        <v>44</v>
      </c>
    </row>
    <row r="17" spans="1:14" s="18" customFormat="1" ht="56.25" x14ac:dyDescent="0.25">
      <c r="A17" s="19"/>
      <c r="B17" s="19"/>
      <c r="C17" s="43"/>
      <c r="D17" s="20"/>
      <c r="E17" s="46" t="s">
        <v>21</v>
      </c>
      <c r="F17" s="16" t="s">
        <v>45</v>
      </c>
      <c r="G17" s="14">
        <v>2</v>
      </c>
      <c r="H17" s="14">
        <v>2</v>
      </c>
      <c r="I17" s="14">
        <v>2</v>
      </c>
      <c r="J17" s="13">
        <f t="shared" si="6"/>
        <v>2</v>
      </c>
      <c r="K17" s="13">
        <f t="shared" si="1"/>
        <v>2.9411764705882351</v>
      </c>
      <c r="L17" s="15">
        <f t="shared" si="0"/>
        <v>3.2283471253947069</v>
      </c>
      <c r="M17" s="13">
        <f t="shared" si="7"/>
        <v>0</v>
      </c>
      <c r="N17" s="1" t="s">
        <v>65</v>
      </c>
    </row>
    <row r="18" spans="1:14" s="18" customFormat="1" ht="22.5" x14ac:dyDescent="0.25">
      <c r="A18" s="19"/>
      <c r="B18" s="19"/>
      <c r="C18" s="43"/>
      <c r="D18" s="20"/>
      <c r="E18" s="46" t="s">
        <v>21</v>
      </c>
      <c r="F18" s="16" t="s">
        <v>46</v>
      </c>
      <c r="G18" s="14">
        <v>8</v>
      </c>
      <c r="H18" s="14">
        <v>13</v>
      </c>
      <c r="I18" s="14">
        <v>17</v>
      </c>
      <c r="J18" s="13">
        <f t="shared" si="6"/>
        <v>12.833333333333334</v>
      </c>
      <c r="K18" s="13">
        <f t="shared" si="1"/>
        <v>24.999999999999996</v>
      </c>
      <c r="L18" s="15">
        <f t="shared" si="0"/>
        <v>20.715227387949369</v>
      </c>
      <c r="M18" s="13">
        <f t="shared" si="7"/>
        <v>1.5</v>
      </c>
      <c r="N18" s="1" t="s">
        <v>47</v>
      </c>
    </row>
    <row r="19" spans="1:14" s="18" customFormat="1" ht="22.5" x14ac:dyDescent="0.25">
      <c r="A19" s="19"/>
      <c r="B19" s="19"/>
      <c r="C19" s="43"/>
      <c r="D19" s="20"/>
      <c r="E19" s="46" t="s">
        <v>21</v>
      </c>
      <c r="F19" s="16" t="s">
        <v>48</v>
      </c>
      <c r="G19" s="14">
        <v>1</v>
      </c>
      <c r="H19" s="14">
        <v>3</v>
      </c>
      <c r="I19" s="14">
        <v>6</v>
      </c>
      <c r="J19" s="13">
        <f t="shared" si="6"/>
        <v>3.1666666666666665</v>
      </c>
      <c r="K19" s="13">
        <f t="shared" si="1"/>
        <v>8.8235294117647047</v>
      </c>
      <c r="L19" s="15">
        <f t="shared" si="0"/>
        <v>5.1115496152082853</v>
      </c>
      <c r="M19" s="13">
        <f t="shared" si="7"/>
        <v>0.83333333333333337</v>
      </c>
      <c r="N19" s="1" t="s">
        <v>64</v>
      </c>
    </row>
    <row r="20" spans="1:14" s="18" customFormat="1" x14ac:dyDescent="0.25">
      <c r="A20" s="19"/>
      <c r="B20" s="19"/>
      <c r="C20" s="43"/>
      <c r="D20" s="20"/>
      <c r="E20" s="46" t="s">
        <v>62</v>
      </c>
      <c r="F20" s="51" t="s">
        <v>63</v>
      </c>
      <c r="G20" s="14">
        <v>6</v>
      </c>
      <c r="H20" s="14">
        <v>8</v>
      </c>
      <c r="I20" s="14">
        <v>12</v>
      </c>
      <c r="J20" s="13">
        <f t="shared" ref="J20" si="8">(G20+4*H20+I20)/6</f>
        <v>8.3333333333333339</v>
      </c>
      <c r="K20" s="13">
        <f t="shared" si="1"/>
        <v>17.647058823529409</v>
      </c>
      <c r="L20" s="15">
        <f t="shared" si="0"/>
        <v>13.45144635581128</v>
      </c>
      <c r="M20" s="13">
        <f>(I20-G20)/6</f>
        <v>1</v>
      </c>
      <c r="N20" s="1" t="s">
        <v>71</v>
      </c>
    </row>
    <row r="21" spans="1:14" s="18" customFormat="1" x14ac:dyDescent="0.25">
      <c r="A21" s="19"/>
      <c r="B21" s="19"/>
      <c r="C21" s="43"/>
      <c r="D21" s="20"/>
      <c r="E21" s="46" t="s">
        <v>49</v>
      </c>
      <c r="F21" s="51" t="s">
        <v>51</v>
      </c>
      <c r="G21" s="14">
        <f>SUM(G6:G19)*0.25</f>
        <v>13.25</v>
      </c>
      <c r="H21" s="14">
        <f t="shared" ref="H21:I21" si="9">SUM(H6:H19)*0.25</f>
        <v>24.25</v>
      </c>
      <c r="I21" s="14">
        <f t="shared" si="9"/>
        <v>43.75</v>
      </c>
      <c r="J21" s="13">
        <f t="shared" ref="J21:J22" si="10">(G21+4*H21+I21)/6</f>
        <v>25.666666666666668</v>
      </c>
      <c r="K21" s="13">
        <f t="shared" si="1"/>
        <v>64.338235294117638</v>
      </c>
      <c r="L21" s="15">
        <f t="shared" si="0"/>
        <v>41.430454775898738</v>
      </c>
      <c r="M21" s="13">
        <f t="shared" ref="M21:M22" si="11">(I21-G21)/6</f>
        <v>5.083333333333333</v>
      </c>
      <c r="N21" s="1"/>
    </row>
    <row r="22" spans="1:14" s="18" customFormat="1" x14ac:dyDescent="0.25">
      <c r="A22" s="19"/>
      <c r="B22" s="19"/>
      <c r="C22" s="43"/>
      <c r="D22" s="20"/>
      <c r="E22" s="46" t="s">
        <v>14</v>
      </c>
      <c r="F22" s="51" t="s">
        <v>14</v>
      </c>
      <c r="G22" s="14">
        <f>SUM(G5:G19)*0.3</f>
        <v>18.3</v>
      </c>
      <c r="H22" s="14">
        <f>SUM(H5:H19)*0.3</f>
        <v>33.9</v>
      </c>
      <c r="I22" s="14">
        <f>SUM(I5:I19)*0.3</f>
        <v>60.9</v>
      </c>
      <c r="J22" s="13">
        <f t="shared" si="10"/>
        <v>35.800000000000004</v>
      </c>
      <c r="K22" s="13">
        <f t="shared" si="1"/>
        <v>89.558823529411754</v>
      </c>
      <c r="L22" s="15">
        <f t="shared" si="0"/>
        <v>57.787413544565254</v>
      </c>
      <c r="M22" s="13">
        <f t="shared" si="11"/>
        <v>7.0999999999999988</v>
      </c>
      <c r="N22" s="1"/>
    </row>
    <row r="23" spans="1:14" s="18" customFormat="1" ht="36" x14ac:dyDescent="0.25">
      <c r="A23" s="19"/>
      <c r="B23" s="19"/>
      <c r="C23" s="43"/>
      <c r="D23" s="20"/>
      <c r="E23" s="46" t="s">
        <v>55</v>
      </c>
      <c r="F23" s="16" t="s">
        <v>70</v>
      </c>
      <c r="G23" s="14">
        <v>6</v>
      </c>
      <c r="H23" s="14">
        <v>8</v>
      </c>
      <c r="I23" s="14">
        <v>10</v>
      </c>
      <c r="J23" s="13">
        <f t="shared" ref="J23:J25" si="12">(G23+4*H23+I23)/6</f>
        <v>8</v>
      </c>
      <c r="K23" s="13">
        <f t="shared" ref="K23:K25" si="13">I23/$G$32</f>
        <v>14.705882352941176</v>
      </c>
      <c r="L23" s="15">
        <f t="shared" ref="L23:L25" si="14">J23*$G$35/$G$31</f>
        <v>12.913388501578828</v>
      </c>
      <c r="M23" s="13">
        <f t="shared" ref="M23:M25" si="15">(I23-G23)/6</f>
        <v>0.66666666666666663</v>
      </c>
      <c r="N23" s="1"/>
    </row>
    <row r="24" spans="1:14" s="18" customFormat="1" ht="48" x14ac:dyDescent="0.25">
      <c r="A24" s="19"/>
      <c r="B24" s="19"/>
      <c r="C24" s="43"/>
      <c r="D24" s="20"/>
      <c r="E24" s="46" t="s">
        <v>54</v>
      </c>
      <c r="F24" s="51" t="s">
        <v>66</v>
      </c>
      <c r="G24" s="14">
        <v>8</v>
      </c>
      <c r="H24" s="14">
        <v>10</v>
      </c>
      <c r="I24" s="14">
        <v>12</v>
      </c>
      <c r="J24" s="13">
        <f t="shared" si="12"/>
        <v>10</v>
      </c>
      <c r="K24" s="13">
        <f t="shared" si="13"/>
        <v>17.647058823529409</v>
      </c>
      <c r="L24" s="15">
        <f t="shared" si="14"/>
        <v>16.141735626973535</v>
      </c>
      <c r="M24" s="13">
        <f t="shared" si="15"/>
        <v>0.66666666666666663</v>
      </c>
      <c r="N24" s="1"/>
    </row>
    <row r="25" spans="1:14" s="18" customFormat="1" ht="24" x14ac:dyDescent="0.25">
      <c r="A25" s="19"/>
      <c r="B25" s="19"/>
      <c r="C25" s="43"/>
      <c r="D25" s="20"/>
      <c r="E25" s="46" t="s">
        <v>52</v>
      </c>
      <c r="F25" s="16" t="s">
        <v>56</v>
      </c>
      <c r="G25" s="14">
        <v>16</v>
      </c>
      <c r="H25" s="14">
        <v>32</v>
      </c>
      <c r="I25" s="14">
        <v>56</v>
      </c>
      <c r="J25" s="13">
        <f t="shared" si="12"/>
        <v>33.333333333333336</v>
      </c>
      <c r="K25" s="13">
        <f t="shared" si="13"/>
        <v>82.35294117647058</v>
      </c>
      <c r="L25" s="15">
        <f t="shared" si="14"/>
        <v>53.805785423245119</v>
      </c>
      <c r="M25" s="13">
        <f t="shared" si="15"/>
        <v>6.666666666666667</v>
      </c>
      <c r="N25" s="1"/>
    </row>
    <row r="26" spans="1:14" s="18" customFormat="1" x14ac:dyDescent="0.25">
      <c r="A26" s="19"/>
      <c r="B26" s="19"/>
      <c r="C26" s="43"/>
      <c r="D26" s="20"/>
      <c r="E26" s="46"/>
      <c r="F26" s="16" t="s">
        <v>67</v>
      </c>
      <c r="G26" s="14">
        <v>1</v>
      </c>
      <c r="H26" s="14">
        <v>2</v>
      </c>
      <c r="I26" s="14">
        <v>3</v>
      </c>
      <c r="J26" s="13">
        <f t="shared" ref="J26:J27" si="16">(G26+4*H26+I26)/6</f>
        <v>2</v>
      </c>
      <c r="K26" s="13">
        <f t="shared" ref="K26:K27" si="17">I26/$G$32</f>
        <v>4.4117647058823524</v>
      </c>
      <c r="L26" s="15">
        <f t="shared" ref="L26:L27" si="18">J26*$G$35/$G$31</f>
        <v>3.2283471253947069</v>
      </c>
      <c r="M26" s="13">
        <f t="shared" ref="M26:M27" si="19">(I26-G26)/6</f>
        <v>0.33333333333333331</v>
      </c>
      <c r="N26" s="1" t="s">
        <v>68</v>
      </c>
    </row>
    <row r="27" spans="1:14" s="18" customFormat="1" x14ac:dyDescent="0.25">
      <c r="A27" s="19"/>
      <c r="B27" s="19"/>
      <c r="C27" s="50"/>
      <c r="D27" s="48"/>
      <c r="E27" s="46"/>
      <c r="F27" s="51" t="s">
        <v>57</v>
      </c>
      <c r="G27" s="14">
        <v>2</v>
      </c>
      <c r="H27" s="14">
        <v>3</v>
      </c>
      <c r="I27" s="14">
        <v>4</v>
      </c>
      <c r="J27" s="13">
        <f t="shared" si="16"/>
        <v>3</v>
      </c>
      <c r="K27" s="13">
        <f t="shared" si="17"/>
        <v>5.8823529411764701</v>
      </c>
      <c r="L27" s="15">
        <f t="shared" si="18"/>
        <v>4.8425206880920602</v>
      </c>
      <c r="M27" s="13">
        <f t="shared" si="19"/>
        <v>0.33333333333333331</v>
      </c>
      <c r="N27" s="1"/>
    </row>
    <row r="30" spans="1:14" x14ac:dyDescent="0.25">
      <c r="F30" s="26" t="s">
        <v>6</v>
      </c>
      <c r="G30" s="27">
        <f>SUM(G2:G27)</f>
        <v>167.55</v>
      </c>
      <c r="H30" s="27">
        <f>SUM(H2:H27)</f>
        <v>286.14999999999998</v>
      </c>
      <c r="I30" s="27">
        <f>SUM(I2:I27)</f>
        <v>470.65</v>
      </c>
      <c r="M30" s="32">
        <f>SQRT(SUMSQ(M2:M27))</f>
        <v>14.505755562687677</v>
      </c>
    </row>
    <row r="31" spans="1:14" x14ac:dyDescent="0.25">
      <c r="F31" s="26" t="s">
        <v>13</v>
      </c>
      <c r="G31" s="27">
        <f>(G30+4*H30+I30)/6</f>
        <v>297.13333333333327</v>
      </c>
      <c r="H31" s="28"/>
      <c r="I31" s="27"/>
      <c r="M31" s="32">
        <f>2*M30/G32</f>
        <v>42.663986949081398</v>
      </c>
    </row>
    <row r="32" spans="1:14" x14ac:dyDescent="0.25">
      <c r="F32" s="26" t="s">
        <v>5</v>
      </c>
      <c r="G32" s="29">
        <v>0.68</v>
      </c>
      <c r="H32" s="28"/>
      <c r="I32" s="27"/>
      <c r="M32" s="33">
        <f>M31/G35</f>
        <v>8.8952842941683638E-2</v>
      </c>
    </row>
    <row r="33" spans="1:14" x14ac:dyDescent="0.25">
      <c r="A33" s="12"/>
      <c r="B33" s="12"/>
      <c r="C33" s="45"/>
      <c r="D33" s="12"/>
      <c r="E33" s="38"/>
      <c r="F33" s="26" t="s">
        <v>3</v>
      </c>
      <c r="G33" s="27">
        <f>G30/G32</f>
        <v>246.39705882352942</v>
      </c>
      <c r="H33" s="28">
        <f>H30/G32</f>
        <v>420.80882352941171</v>
      </c>
      <c r="I33" s="27">
        <f>I30/G32</f>
        <v>692.13235294117635</v>
      </c>
      <c r="M33" s="32"/>
    </row>
    <row r="34" spans="1:14" x14ac:dyDescent="0.25">
      <c r="A34" s="12"/>
      <c r="B34" s="12"/>
      <c r="C34" s="45"/>
      <c r="D34" s="12"/>
      <c r="E34" s="38"/>
      <c r="F34" s="30" t="s">
        <v>12</v>
      </c>
      <c r="G34" s="27">
        <f>(G33+4*H33+I33)/6</f>
        <v>436.96078431372547</v>
      </c>
      <c r="H34" s="28"/>
      <c r="I34" s="27"/>
      <c r="M34" s="32"/>
    </row>
    <row r="35" spans="1:14" x14ac:dyDescent="0.25">
      <c r="A35" s="12"/>
      <c r="B35" s="12"/>
      <c r="C35" s="45"/>
      <c r="D35" s="12"/>
      <c r="E35" s="38"/>
      <c r="F35" s="31" t="s">
        <v>11</v>
      </c>
      <c r="G35" s="27">
        <f>G34+M30*2/G32</f>
        <v>479.62477126280686</v>
      </c>
      <c r="H35" s="28"/>
      <c r="I35" s="27"/>
      <c r="M35" s="32"/>
      <c r="N35" s="12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4" spans="1:14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1" spans="1:14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</sheetData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85DE1AA-8A51-4E1D-817E-88E3F1D77B6A}">
  <ds:schemaRefs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САЙТ-181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2014-03-24T16:40:20Z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