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20" windowWidth="24240" windowHeight="13620" tabRatio="704"/>
  </bookViews>
  <sheets>
    <sheet name="САЙТ-181" sheetId="19" r:id="rId1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9" l="1"/>
  <c r="G22" i="19"/>
  <c r="M3" i="19" l="1"/>
  <c r="K3" i="19"/>
  <c r="J3" i="19"/>
  <c r="J4" i="19" l="1"/>
  <c r="K4" i="19"/>
  <c r="M4" i="19"/>
  <c r="J5" i="19"/>
  <c r="K5" i="19"/>
  <c r="M5" i="19"/>
  <c r="J6" i="19"/>
  <c r="K6" i="19"/>
  <c r="M6" i="19"/>
  <c r="J7" i="19"/>
  <c r="K7" i="19"/>
  <c r="M7" i="19"/>
  <c r="J8" i="19"/>
  <c r="K8" i="19"/>
  <c r="M8" i="19"/>
  <c r="J9" i="19"/>
  <c r="K9" i="19"/>
  <c r="M9" i="19"/>
  <c r="J10" i="19"/>
  <c r="K10" i="19"/>
  <c r="M10" i="19"/>
  <c r="J11" i="19"/>
  <c r="K11" i="19"/>
  <c r="M11" i="19"/>
  <c r="J12" i="19"/>
  <c r="K12" i="19"/>
  <c r="M12" i="19"/>
  <c r="J13" i="19"/>
  <c r="K13" i="19"/>
  <c r="M13" i="19"/>
  <c r="J14" i="19"/>
  <c r="K14" i="19"/>
  <c r="M14" i="19"/>
  <c r="J15" i="19"/>
  <c r="K15" i="19"/>
  <c r="M15" i="19"/>
  <c r="J16" i="19"/>
  <c r="K16" i="19"/>
  <c r="M16" i="19"/>
  <c r="J17" i="19"/>
  <c r="K17" i="19"/>
  <c r="M17" i="19"/>
  <c r="J18" i="19"/>
  <c r="K18" i="19"/>
  <c r="M18" i="19"/>
  <c r="J19" i="19"/>
  <c r="K19" i="19"/>
  <c r="M19" i="19"/>
  <c r="J20" i="19"/>
  <c r="K20" i="19"/>
  <c r="M20" i="19"/>
  <c r="J23" i="19"/>
  <c r="K23" i="19"/>
  <c r="M23" i="19"/>
  <c r="J24" i="19"/>
  <c r="K24" i="19"/>
  <c r="M24" i="19"/>
  <c r="J25" i="19"/>
  <c r="K25" i="19"/>
  <c r="M25" i="19"/>
  <c r="J26" i="19"/>
  <c r="K26" i="19"/>
  <c r="M26" i="19"/>
  <c r="J27" i="19"/>
  <c r="K27" i="19"/>
  <c r="M27" i="19"/>
  <c r="K22" i="19" l="1"/>
  <c r="M22" i="19"/>
  <c r="J22" i="19"/>
  <c r="H21" i="19"/>
  <c r="J21" i="19" s="1"/>
  <c r="I21" i="19"/>
  <c r="G21" i="19"/>
  <c r="M21" i="19" l="1"/>
  <c r="K21" i="19"/>
  <c r="I30" i="19"/>
  <c r="I33" i="19" s="1"/>
  <c r="G30" i="19"/>
  <c r="G33" i="19" s="1"/>
  <c r="H30" i="19"/>
  <c r="H33" i="19" s="1"/>
  <c r="M30" i="19" l="1"/>
  <c r="M31" i="19" s="1"/>
  <c r="G31" i="19"/>
  <c r="G34" i="19"/>
  <c r="G35" i="19" l="1"/>
  <c r="L3" i="19" s="1"/>
  <c r="L24" i="19" l="1"/>
  <c r="L10" i="19"/>
  <c r="L17" i="19"/>
  <c r="L23" i="19"/>
  <c r="L9" i="19"/>
  <c r="L21" i="19"/>
  <c r="L14" i="19"/>
  <c r="L16" i="19"/>
  <c r="L7" i="19"/>
  <c r="L8" i="19"/>
  <c r="L15" i="19"/>
  <c r="L22" i="19"/>
  <c r="L13" i="19"/>
  <c r="L5" i="19"/>
  <c r="L12" i="19"/>
  <c r="L27" i="19"/>
  <c r="L26" i="19"/>
  <c r="L4" i="19"/>
  <c r="L19" i="19"/>
  <c r="L18" i="19"/>
  <c r="L25" i="19"/>
  <c r="L11" i="19"/>
  <c r="L20" i="19"/>
  <c r="L6" i="19"/>
  <c r="M32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32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<sst xmlns="http://schemas.openxmlformats.org/spreadsheetml/2006/main" count="88" uniqueCount="73">
  <si>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</si>
  <si>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</si>
  <si>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</si>
  <si>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</si>
  <si>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</si>
  <si>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</si>
  <si>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</si>
  <si>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</si>
  <si>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</si>
  <si>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</si>
  <si>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</si>
  <si>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</si>
  <si>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</si>
  <si>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</si>
  <si>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</si>
  <si>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</si>
  <si>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</si>
  <si>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</si>
  <si>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</si>
  <si>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</si>
  <si>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Фронт</t>
  </si>
  <si>
    <t>Бэк</t>
  </si>
  <si>
    <t>Компонент
(тип работ)</t>
  </si>
  <si>
    <t>САЙТ-181 Мультипозиционность заказа</t>
  </si>
  <si>
    <t>Требования:
1. В заказ добавить поддержку нескольких товарных позиций (сейчас заказ всегда состоит из 1 позиции)
2. В корзину добавить возможность автоматической группировки позиций по поставщику для последующего формирования заказов на основе таких групп
3. В настроки поставщика добавить переключатель поддержки мультипозиционного товара
4. Если в заказе больше одной позиции и стоимость доставки &gt; 0, должно отображаться сообщение: "Стоимость заказа может быть уточнена после обработки" (для всех директ и оффлайн партнёров, кроме ОЗОН)
5. Стоимость доставки рассчитывается исходя из суммарного веса позиций по матрице доставки (для всех директ и оффлайн партнёров, кроме ОЗОН)
Допущения и ограничения:
1. Система не гарантирует и не учитывает возможность доставки при автоматической группировке
2. Директ партнёры берут на себя риски, связанные с невозможностью доставить товары одной доставкой
3. Заказ подтверждается банком полностью, а не по отдельным позициям
4. Интерфейс проектируем мы, на основании имеющихся прототипов от Fjord
Требования к ОЗОН:
1. Методы получения способов доставки, проверки возможности заказа и подтверждения заказа должны принимать на вход заказы с несколькими позициями
2. Фиксация цены должна продолжить работать с каждым товаром по отдельности</t>
  </si>
  <si>
    <t>Проектирование и постановка задач</t>
  </si>
  <si>
    <t>Доработки сервисов работы с корзиной</t>
  </si>
  <si>
    <t>Доработка сервисов работы с заказом</t>
  </si>
  <si>
    <t>Методы для работы с заказом не будут знать о группах.
1. Методы для создания заказа из нескольких товаров
    - Новый метод CreateOrderFromBasketItems.
    - Каталог самостоятельно проверяет, что все товары от однго поставщика.
    - Должна быть реализована проверка на доступность всех товаров (активны и промодерированы)
2. Доработка метода расчёта стоимости доставки
    - Теперь доставка расcчитывается сразу для нескольких позиций.
    - Каталог самостоятельно проверяет, что все товары от одного поставщика.</t>
  </si>
  <si>
    <t>Доработки корзины</t>
  </si>
  <si>
    <t>Группировку и сортировку товаров делаем на фронте на основании поля BasketItemGroup.
1. Отображение групп товаров
    - У группы товаров общая кнопка заказа, итоговая цена (без доставки) и т.п.
    - Перерасчёт цены группы.
2. Автоматическая группировка и сортировка групп и товаров
    Группировка:
    - основываясь на поле BasketItemGroup
    - недоступные товары (неактивные, непромодерированные) из групп исключаются
    Сортировка:
    - сначала группы
    - группы отсортированы между собой хронологически по дате формирования
    - внутри группы сортировка хронологическая
    - отдельные товары идут последними в хронологическом порядке
3. Интеграция с бэкендом</t>
  </si>
  <si>
    <t>Доработки оформления заказа</t>
  </si>
  <si>
    <t>1. Доработка формы заказа
    - Отображение нескольких вознаграждений, расчёт доставки
2. Интеграция с бэкендом
    - Необходимо учесть требования к описанию транзакции в процессинге</t>
  </si>
  <si>
    <t>Доработки заказов в АРМ Каталога</t>
  </si>
  <si>
    <t>1. Отображение состава заказа в списке
2. Отобраение состава заказа в карточке
3. Интеграция с бэкендом</t>
  </si>
  <si>
    <t>Доработки сервисов управления каталогом</t>
  </si>
  <si>
    <t>1. Обновить сервисы для работы с мультипозиционными заказами
2. Добавить признак поддержки мультипозиционного заказа у партнёра
    - В PartnerSettings</t>
  </si>
  <si>
    <t>Фрот</t>
  </si>
  <si>
    <t>Доработки поставщиков в АРМ Каталога</t>
  </si>
  <si>
    <t>Интеграции не нужно
1. Добавить признак поддержки мультипозиционного заказа</t>
  </si>
  <si>
    <t>Доработки АРМ Клиента</t>
  </si>
  <si>
    <t>Доработки раздела «Мои заказы»</t>
  </si>
  <si>
    <t>Доработка оповещения партнёров о заказе</t>
  </si>
  <si>
    <t>Доработка взаимодействия с оффлайн-партнёрами</t>
  </si>
  <si>
    <t>1. Проверка возможности заказа
    - API не меняется, но убираются доп. ограничения на 1 товар в заказе
2. Подтверждение заказа
    - API не меняется, но убираются доп. ограничения на 1 товар в заказе</t>
  </si>
  <si>
    <t>Доработка взаимодействия с ОЗОН</t>
  </si>
  <si>
    <t>Доработка процедуры оплаты заказа</t>
  </si>
  <si>
    <t>1. Выгрузка заказов в Банк
2. Оплата в Uniteller</t>
  </si>
  <si>
    <t>Доработка популярных товаров</t>
  </si>
  <si>
    <t>Тестирвание</t>
  </si>
  <si>
    <t>1. Добавить состав заказа в письмо
    - Предполагаем, что аналитика подготовила макет и описание</t>
  </si>
  <si>
    <t>Тестирвание (на обоих окружениях)</t>
  </si>
  <si>
    <t>Менеджмент</t>
  </si>
  <si>
    <t>Из них уже потрачено 20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</si>
  <si>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</si>
  <si>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</si>
  <si>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</si>
  <si>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</si>
  <si>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1. Согласование взаимодействия с ИС Банка по подтверждению заказа
     - Формат передачи артикулов товаров
2. Обновление документа Описание электронного обмена информацией с ВТБ24-Лояльность
3. Проектирование корзины
    - API и постановка задачи
4. Проектирование заказа
    - API и постановка задачи
5. Проектирования взаимодействий с партнёрами
    - Постановка задачи
6. Проектирование взаимодействий с банком
    - Ревью реализации и постановка задачи
7. Обновление документа  Описание электронного обмена информацией с поставщиками вознаграждений
8. Поддержка разработки</t>
  </si>
  <si>
    <t>1. Отображение состава заказа в списке
2. Отображение состава заказа в карточке
3. Интеграция с бэкендом</t>
  </si>
  <si>
    <t>1. Отображение состава заказа в списке
2. Отображение состава на странице заказа
3. Интеграция с бекендом</t>
  </si>
  <si>
    <t>Автоматическая группировка товаров по поставщикам
    - В зависимости от настройки партнёра, его товары автоматически объединяются в группу
    - Договорились, что в BasketItem появляется поле BasketItemGroup. 
    - Пока что в нём – Id поставщика.</t>
  </si>
  <si>
    <t>Интеграция</t>
  </si>
  <si>
    <t>Интеграционное тестирование</t>
  </si>
  <si>
    <t>Доработать расчёт статистики по заказам
    - Теперь 1 заказ != 1 товар</t>
  </si>
  <si>
    <t>Для ОЗОН у нас планируются кастомные методы проверки и подтверждени заказа, учитывающие способы доставки ОЗОН
1. Проверка возможности заказа
    - API не меняется, но убираются доп. ограничения на 1 товар в заказе
2. Подтверждение заказа
    - API не меняется, но убираются доп. ограничения на 1 товар в заказе</t>
  </si>
  <si>
    <t>Аналитическая поддержка (при возникновении вопросов в ходе разработки - решение их с заказчиком и партнерами, ответы на вопросы заказчика по функционалу)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</si>
  <si>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</si>
  <si>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</si>
  <si>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спецификация,
- созвоны и обсуждения требований с Банком, Озон,
- актуализация спецификации после релиза.</t>
    </r>
  </si>
  <si>
    <t>Архитектурная поддержка проекта 
(общение с ОЗОН, обновление технической документации)</t>
  </si>
  <si>
    <t>Настройки, тестирование (на тестовом и продуктивном окружениях), в т.ч. ревью API Озон на реализацию мультипозиционности.</t>
  </si>
  <si>
    <t>Адаптация дизайна
- разработка прототипов (сайт "Коллекция", АРМы),
- верстка интерфейсов.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</si>
</sst>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3"/>
  <sheetViews>
    <sheetView tabSelected="1" workbookViewId="0">
      <pane ySplit="1" topLeftCell="A2" activePane="bottomLeft" state="frozen"/>
      <selection activeCell="C1" sqref="C1"/>
      <selection pane="bottomLeft" activeCell="H24" sqref="H24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8.85546875" style="44" customWidth="1"/>
    <col min="4" max="4" width="26" style="22" bestFit="1" customWidth="1"/>
    <col min="5" max="5" width="14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22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225" x14ac:dyDescent="0.25">
      <c r="A2" s="34"/>
      <c r="B2" s="35"/>
      <c r="C2" s="9">
        <f>SUM(L3:L27)</f>
        <v>449.7806302395519</v>
      </c>
      <c r="D2" s="10" t="s">
        <v>23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24</v>
      </c>
    </row>
    <row r="3" spans="1:14" s="18" customFormat="1" ht="57" x14ac:dyDescent="0.25">
      <c r="A3" s="19"/>
      <c r="B3" s="19"/>
      <c r="C3" s="49"/>
      <c r="D3" s="47"/>
      <c r="E3" s="37" t="s">
        <v>54</v>
      </c>
      <c r="F3" s="16" t="s">
        <v>69</v>
      </c>
      <c r="G3" s="14">
        <v>22</v>
      </c>
      <c r="H3" s="14">
        <v>23</v>
      </c>
      <c r="I3" s="14">
        <v>24</v>
      </c>
      <c r="J3" s="13">
        <f t="shared" ref="J3" si="0">(G3+4*H3+I3)/6</f>
        <v>23</v>
      </c>
      <c r="K3" s="13">
        <f t="shared" ref="K3" si="1">I3/$G$32</f>
        <v>35.294117647058819</v>
      </c>
      <c r="L3" s="15">
        <f t="shared" ref="L3" si="2">J3*$G$35/$G$31</f>
        <v>37.002430458766675</v>
      </c>
      <c r="M3" s="13">
        <f t="shared" ref="M3" si="3">(I3-G3)/6</f>
        <v>0.33333333333333331</v>
      </c>
      <c r="N3" s="1" t="s">
        <v>53</v>
      </c>
    </row>
    <row r="4" spans="1:14" s="18" customFormat="1" ht="146.25" x14ac:dyDescent="0.25">
      <c r="A4" s="19"/>
      <c r="B4" s="19"/>
      <c r="C4" s="43"/>
      <c r="D4" s="20"/>
      <c r="E4" s="46" t="s">
        <v>55</v>
      </c>
      <c r="F4" s="16" t="s">
        <v>25</v>
      </c>
      <c r="G4" s="14">
        <v>12</v>
      </c>
      <c r="H4" s="14">
        <v>24</v>
      </c>
      <c r="I4" s="14">
        <v>32</v>
      </c>
      <c r="J4" s="13">
        <f t="shared" ref="J4:J27" si="4">(G4+4*H4+I4)/6</f>
        <v>23.333333333333332</v>
      </c>
      <c r="K4" s="13">
        <f t="shared" ref="K4:K27" si="5">I4/$G$32</f>
        <v>47.058823529411761</v>
      </c>
      <c r="L4" s="15">
        <f t="shared" ref="L4:L27" si="6">J4*$G$35/$G$31</f>
        <v>37.538697566864741</v>
      </c>
      <c r="M4" s="13">
        <f t="shared" ref="M4:M27" si="7">(I4-G4)/6</f>
        <v>3.3333333333333335</v>
      </c>
      <c r="N4" s="52" t="s">
        <v>58</v>
      </c>
    </row>
    <row r="5" spans="1:14" s="18" customFormat="1" ht="36" x14ac:dyDescent="0.25">
      <c r="A5" s="19"/>
      <c r="B5" s="19"/>
      <c r="C5" s="43"/>
      <c r="D5" s="20"/>
      <c r="E5" s="46" t="s">
        <v>20</v>
      </c>
      <c r="F5" s="16" t="s">
        <v>72</v>
      </c>
      <c r="G5" s="14">
        <v>8</v>
      </c>
      <c r="H5" s="14">
        <v>16</v>
      </c>
      <c r="I5" s="14">
        <v>28</v>
      </c>
      <c r="J5" s="13">
        <f t="shared" si="4"/>
        <v>16.666666666666668</v>
      </c>
      <c r="K5" s="13">
        <f t="shared" si="5"/>
        <v>41.17647058823529</v>
      </c>
      <c r="L5" s="15">
        <f t="shared" si="6"/>
        <v>26.813355404903394</v>
      </c>
      <c r="M5" s="13">
        <f t="shared" si="7"/>
        <v>3.3333333333333335</v>
      </c>
      <c r="N5" s="1"/>
    </row>
    <row r="6" spans="1:14" s="18" customFormat="1" ht="45" x14ac:dyDescent="0.25">
      <c r="A6" s="19"/>
      <c r="B6" s="19"/>
      <c r="C6" s="43"/>
      <c r="D6" s="20"/>
      <c r="E6" s="37" t="s">
        <v>21</v>
      </c>
      <c r="F6" s="16" t="s">
        <v>26</v>
      </c>
      <c r="G6" s="14">
        <v>1</v>
      </c>
      <c r="H6" s="14">
        <v>2</v>
      </c>
      <c r="I6" s="14">
        <v>3</v>
      </c>
      <c r="J6" s="13">
        <f t="shared" si="4"/>
        <v>2</v>
      </c>
      <c r="K6" s="13">
        <f t="shared" si="5"/>
        <v>4.4117647058823524</v>
      </c>
      <c r="L6" s="15">
        <f t="shared" si="6"/>
        <v>3.2176026485884068</v>
      </c>
      <c r="M6" s="13">
        <f t="shared" si="7"/>
        <v>0.33333333333333331</v>
      </c>
      <c r="N6" s="1" t="s">
        <v>61</v>
      </c>
    </row>
    <row r="7" spans="1:14" s="18" customFormat="1" ht="90" x14ac:dyDescent="0.25">
      <c r="A7" s="19"/>
      <c r="B7" s="19"/>
      <c r="C7" s="43"/>
      <c r="D7" s="20"/>
      <c r="E7" s="37" t="s">
        <v>21</v>
      </c>
      <c r="F7" s="16" t="s">
        <v>27</v>
      </c>
      <c r="G7" s="14">
        <v>10</v>
      </c>
      <c r="H7" s="14">
        <v>16</v>
      </c>
      <c r="I7" s="14">
        <v>28</v>
      </c>
      <c r="J7" s="13">
        <f t="shared" si="4"/>
        <v>17</v>
      </c>
      <c r="K7" s="13">
        <f t="shared" si="5"/>
        <v>41.17647058823529</v>
      </c>
      <c r="L7" s="15">
        <f t="shared" si="6"/>
        <v>27.349622513001457</v>
      </c>
      <c r="M7" s="13">
        <f t="shared" si="7"/>
        <v>3</v>
      </c>
      <c r="N7" s="1" t="s">
        <v>28</v>
      </c>
    </row>
    <row r="8" spans="1:14" s="18" customFormat="1" ht="157.5" x14ac:dyDescent="0.25">
      <c r="A8" s="19"/>
      <c r="B8" s="19"/>
      <c r="C8" s="43"/>
      <c r="D8" s="20"/>
      <c r="E8" s="46" t="s">
        <v>20</v>
      </c>
      <c r="F8" s="16" t="s">
        <v>29</v>
      </c>
      <c r="G8" s="14">
        <v>9</v>
      </c>
      <c r="H8" s="14">
        <v>18</v>
      </c>
      <c r="I8" s="14">
        <v>39</v>
      </c>
      <c r="J8" s="13">
        <f t="shared" si="4"/>
        <v>20</v>
      </c>
      <c r="K8" s="13">
        <f t="shared" si="5"/>
        <v>57.352941176470587</v>
      </c>
      <c r="L8" s="15">
        <f t="shared" si="6"/>
        <v>32.176026485884073</v>
      </c>
      <c r="M8" s="13">
        <f t="shared" si="7"/>
        <v>5</v>
      </c>
      <c r="N8" s="1" t="s">
        <v>30</v>
      </c>
    </row>
    <row r="9" spans="1:14" s="18" customFormat="1" ht="45" x14ac:dyDescent="0.25">
      <c r="A9" s="19"/>
      <c r="B9" s="19"/>
      <c r="C9" s="43"/>
      <c r="D9" s="20"/>
      <c r="E9" s="46" t="s">
        <v>20</v>
      </c>
      <c r="F9" s="16" t="s">
        <v>31</v>
      </c>
      <c r="G9" s="14">
        <v>6</v>
      </c>
      <c r="H9" s="14">
        <v>12</v>
      </c>
      <c r="I9" s="14">
        <v>28</v>
      </c>
      <c r="J9" s="13">
        <f t="shared" si="4"/>
        <v>13.666666666666666</v>
      </c>
      <c r="K9" s="13">
        <f t="shared" si="5"/>
        <v>41.17647058823529</v>
      </c>
      <c r="L9" s="15">
        <f t="shared" si="6"/>
        <v>21.986951432020778</v>
      </c>
      <c r="M9" s="13">
        <f t="shared" si="7"/>
        <v>3.6666666666666665</v>
      </c>
      <c r="N9" s="1" t="s">
        <v>32</v>
      </c>
    </row>
    <row r="10" spans="1:14" s="18" customFormat="1" ht="33.75" x14ac:dyDescent="0.25">
      <c r="A10" s="19"/>
      <c r="B10" s="19"/>
      <c r="C10" s="43"/>
      <c r="D10" s="20"/>
      <c r="E10" s="46" t="s">
        <v>20</v>
      </c>
      <c r="F10" s="16" t="s">
        <v>33</v>
      </c>
      <c r="G10" s="14">
        <v>3</v>
      </c>
      <c r="H10" s="14">
        <v>6</v>
      </c>
      <c r="I10" s="14">
        <v>9</v>
      </c>
      <c r="J10" s="13">
        <f t="shared" si="4"/>
        <v>6</v>
      </c>
      <c r="K10" s="13">
        <f t="shared" si="5"/>
        <v>13.235294117647058</v>
      </c>
      <c r="L10" s="15">
        <f t="shared" si="6"/>
        <v>9.6528079457652201</v>
      </c>
      <c r="M10" s="13">
        <f t="shared" si="7"/>
        <v>1</v>
      </c>
      <c r="N10" s="1" t="s">
        <v>34</v>
      </c>
    </row>
    <row r="11" spans="1:14" s="18" customFormat="1" ht="33.75" x14ac:dyDescent="0.25">
      <c r="A11" s="19"/>
      <c r="B11" s="19"/>
      <c r="C11" s="43"/>
      <c r="D11" s="20"/>
      <c r="E11" s="46" t="s">
        <v>21</v>
      </c>
      <c r="F11" s="16" t="s">
        <v>35</v>
      </c>
      <c r="G11" s="14">
        <v>2</v>
      </c>
      <c r="H11" s="14">
        <v>3</v>
      </c>
      <c r="I11" s="14">
        <v>5</v>
      </c>
      <c r="J11" s="13">
        <f t="shared" si="4"/>
        <v>3.1666666666666665</v>
      </c>
      <c r="K11" s="13">
        <f t="shared" si="5"/>
        <v>7.3529411764705879</v>
      </c>
      <c r="L11" s="15">
        <f t="shared" si="6"/>
        <v>5.094537526931644</v>
      </c>
      <c r="M11" s="13">
        <f t="shared" si="7"/>
        <v>0.5</v>
      </c>
      <c r="N11" s="1" t="s">
        <v>36</v>
      </c>
    </row>
    <row r="12" spans="1:14" s="18" customFormat="1" ht="22.5" x14ac:dyDescent="0.25">
      <c r="A12" s="19"/>
      <c r="B12" s="19"/>
      <c r="C12" s="43"/>
      <c r="D12" s="20"/>
      <c r="E12" s="46" t="s">
        <v>37</v>
      </c>
      <c r="F12" s="16" t="s">
        <v>38</v>
      </c>
      <c r="G12" s="14">
        <v>1</v>
      </c>
      <c r="H12" s="14">
        <v>2</v>
      </c>
      <c r="I12" s="14">
        <v>4</v>
      </c>
      <c r="J12" s="13">
        <f t="shared" si="4"/>
        <v>2.1666666666666665</v>
      </c>
      <c r="K12" s="13">
        <f t="shared" si="5"/>
        <v>5.8823529411764701</v>
      </c>
      <c r="L12" s="15">
        <f t="shared" si="6"/>
        <v>3.4857362026374403</v>
      </c>
      <c r="M12" s="13">
        <f t="shared" si="7"/>
        <v>0.5</v>
      </c>
      <c r="N12" s="1" t="s">
        <v>39</v>
      </c>
    </row>
    <row r="13" spans="1:14" s="18" customFormat="1" ht="33.75" x14ac:dyDescent="0.25">
      <c r="A13" s="19"/>
      <c r="B13" s="19"/>
      <c r="C13" s="43"/>
      <c r="D13" s="20"/>
      <c r="E13" s="46" t="s">
        <v>20</v>
      </c>
      <c r="F13" s="16" t="s">
        <v>40</v>
      </c>
      <c r="G13" s="14">
        <v>2</v>
      </c>
      <c r="H13" s="14">
        <v>6</v>
      </c>
      <c r="I13" s="14">
        <v>8</v>
      </c>
      <c r="J13" s="13">
        <f t="shared" si="4"/>
        <v>5.666666666666667</v>
      </c>
      <c r="K13" s="13">
        <f t="shared" si="5"/>
        <v>11.76470588235294</v>
      </c>
      <c r="L13" s="15">
        <f t="shared" si="6"/>
        <v>9.116540837667154</v>
      </c>
      <c r="M13" s="13">
        <f t="shared" si="7"/>
        <v>1</v>
      </c>
      <c r="N13" s="52" t="s">
        <v>59</v>
      </c>
    </row>
    <row r="14" spans="1:14" s="18" customFormat="1" ht="33.75" x14ac:dyDescent="0.25">
      <c r="A14" s="19"/>
      <c r="B14" s="19"/>
      <c r="C14" s="43"/>
      <c r="D14" s="20"/>
      <c r="E14" s="46" t="s">
        <v>20</v>
      </c>
      <c r="F14" s="16" t="s">
        <v>41</v>
      </c>
      <c r="G14" s="14">
        <v>5</v>
      </c>
      <c r="H14" s="14">
        <v>8</v>
      </c>
      <c r="I14" s="14">
        <v>15</v>
      </c>
      <c r="J14" s="13">
        <f t="shared" si="4"/>
        <v>8.6666666666666661</v>
      </c>
      <c r="K14" s="13">
        <f t="shared" si="5"/>
        <v>22.058823529411764</v>
      </c>
      <c r="L14" s="15">
        <f t="shared" si="6"/>
        <v>13.942944810549761</v>
      </c>
      <c r="M14" s="13">
        <f t="shared" si="7"/>
        <v>1.6666666666666667</v>
      </c>
      <c r="N14" s="52" t="s">
        <v>60</v>
      </c>
    </row>
    <row r="15" spans="1:14" s="18" customFormat="1" ht="22.5" x14ac:dyDescent="0.25">
      <c r="A15" s="19"/>
      <c r="B15" s="19"/>
      <c r="C15" s="43"/>
      <c r="D15" s="20"/>
      <c r="E15" s="46" t="s">
        <v>21</v>
      </c>
      <c r="F15" s="16" t="s">
        <v>42</v>
      </c>
      <c r="G15" s="14">
        <v>1</v>
      </c>
      <c r="H15" s="14">
        <v>2</v>
      </c>
      <c r="I15" s="14">
        <v>4</v>
      </c>
      <c r="J15" s="13">
        <f t="shared" si="4"/>
        <v>2.1666666666666665</v>
      </c>
      <c r="K15" s="13">
        <f t="shared" si="5"/>
        <v>5.8823529411764701</v>
      </c>
      <c r="L15" s="15">
        <f t="shared" si="6"/>
        <v>3.4857362026374403</v>
      </c>
      <c r="M15" s="13">
        <f t="shared" si="7"/>
        <v>0.5</v>
      </c>
      <c r="N15" s="1" t="s">
        <v>50</v>
      </c>
    </row>
    <row r="16" spans="1:14" s="18" customFormat="1" ht="45" x14ac:dyDescent="0.25">
      <c r="A16" s="19"/>
      <c r="B16" s="19"/>
      <c r="C16" s="43"/>
      <c r="D16" s="20"/>
      <c r="E16" s="46" t="s">
        <v>21</v>
      </c>
      <c r="F16" s="16" t="s">
        <v>43</v>
      </c>
      <c r="G16" s="14">
        <v>2</v>
      </c>
      <c r="H16" s="14">
        <v>2</v>
      </c>
      <c r="I16" s="14">
        <v>2</v>
      </c>
      <c r="J16" s="13">
        <f t="shared" si="4"/>
        <v>2</v>
      </c>
      <c r="K16" s="13">
        <f t="shared" si="5"/>
        <v>2.9411764705882351</v>
      </c>
      <c r="L16" s="15">
        <f t="shared" si="6"/>
        <v>3.2176026485884068</v>
      </c>
      <c r="M16" s="13">
        <f t="shared" si="7"/>
        <v>0</v>
      </c>
      <c r="N16" s="1" t="s">
        <v>44</v>
      </c>
    </row>
    <row r="17" spans="1:14" s="18" customFormat="1" ht="56.25" x14ac:dyDescent="0.25">
      <c r="A17" s="19"/>
      <c r="B17" s="19"/>
      <c r="C17" s="43"/>
      <c r="D17" s="20"/>
      <c r="E17" s="46" t="s">
        <v>21</v>
      </c>
      <c r="F17" s="16" t="s">
        <v>45</v>
      </c>
      <c r="G17" s="14">
        <v>2</v>
      </c>
      <c r="H17" s="14">
        <v>2</v>
      </c>
      <c r="I17" s="14">
        <v>2</v>
      </c>
      <c r="J17" s="13">
        <f t="shared" si="4"/>
        <v>2</v>
      </c>
      <c r="K17" s="13">
        <f t="shared" si="5"/>
        <v>2.9411764705882351</v>
      </c>
      <c r="L17" s="15">
        <f t="shared" si="6"/>
        <v>3.2176026485884068</v>
      </c>
      <c r="M17" s="13">
        <f t="shared" si="7"/>
        <v>0</v>
      </c>
      <c r="N17" s="1" t="s">
        <v>65</v>
      </c>
    </row>
    <row r="18" spans="1:14" s="18" customFormat="1" ht="22.5" x14ac:dyDescent="0.25">
      <c r="A18" s="19"/>
      <c r="B18" s="19"/>
      <c r="C18" s="43"/>
      <c r="D18" s="20"/>
      <c r="E18" s="46" t="s">
        <v>21</v>
      </c>
      <c r="F18" s="16" t="s">
        <v>46</v>
      </c>
      <c r="G18" s="14">
        <v>8</v>
      </c>
      <c r="H18" s="14">
        <v>13</v>
      </c>
      <c r="I18" s="14">
        <v>17</v>
      </c>
      <c r="J18" s="13">
        <f t="shared" si="4"/>
        <v>12.833333333333334</v>
      </c>
      <c r="K18" s="13">
        <f t="shared" si="5"/>
        <v>24.999999999999996</v>
      </c>
      <c r="L18" s="15">
        <f t="shared" si="6"/>
        <v>20.646283661775609</v>
      </c>
      <c r="M18" s="13">
        <f t="shared" si="7"/>
        <v>1.5</v>
      </c>
      <c r="N18" s="1" t="s">
        <v>47</v>
      </c>
    </row>
    <row r="19" spans="1:14" s="18" customFormat="1" ht="22.5" x14ac:dyDescent="0.25">
      <c r="A19" s="19"/>
      <c r="B19" s="19"/>
      <c r="C19" s="43"/>
      <c r="D19" s="20"/>
      <c r="E19" s="46" t="s">
        <v>21</v>
      </c>
      <c r="F19" s="16" t="s">
        <v>48</v>
      </c>
      <c r="G19" s="14">
        <v>1</v>
      </c>
      <c r="H19" s="14">
        <v>3</v>
      </c>
      <c r="I19" s="14">
        <v>6</v>
      </c>
      <c r="J19" s="13">
        <f t="shared" si="4"/>
        <v>3.1666666666666665</v>
      </c>
      <c r="K19" s="13">
        <f t="shared" si="5"/>
        <v>8.8235294117647047</v>
      </c>
      <c r="L19" s="15">
        <f t="shared" si="6"/>
        <v>5.094537526931644</v>
      </c>
      <c r="M19" s="13">
        <f t="shared" si="7"/>
        <v>0.83333333333333337</v>
      </c>
      <c r="N19" s="1" t="s">
        <v>64</v>
      </c>
    </row>
    <row r="20" spans="1:14" s="18" customFormat="1" x14ac:dyDescent="0.25">
      <c r="A20" s="19"/>
      <c r="B20" s="19"/>
      <c r="C20" s="43"/>
      <c r="D20" s="20"/>
      <c r="E20" s="46" t="s">
        <v>62</v>
      </c>
      <c r="F20" s="51" t="s">
        <v>63</v>
      </c>
      <c r="G20" s="14">
        <v>6</v>
      </c>
      <c r="H20" s="14">
        <v>8</v>
      </c>
      <c r="I20" s="14">
        <v>12</v>
      </c>
      <c r="J20" s="13">
        <f t="shared" si="4"/>
        <v>8.3333333333333339</v>
      </c>
      <c r="K20" s="13">
        <f t="shared" si="5"/>
        <v>17.647058823529409</v>
      </c>
      <c r="L20" s="15">
        <f t="shared" si="6"/>
        <v>13.406677702451697</v>
      </c>
      <c r="M20" s="13">
        <f t="shared" si="7"/>
        <v>1</v>
      </c>
      <c r="N20" s="1" t="s">
        <v>71</v>
      </c>
    </row>
    <row r="21" spans="1:14" s="18" customFormat="1" x14ac:dyDescent="0.25">
      <c r="A21" s="19"/>
      <c r="B21" s="19"/>
      <c r="C21" s="43"/>
      <c r="D21" s="20"/>
      <c r="E21" s="46" t="s">
        <v>49</v>
      </c>
      <c r="F21" s="51" t="s">
        <v>51</v>
      </c>
      <c r="G21" s="14">
        <f>SUM(G6:G19)*0.25</f>
        <v>13.25</v>
      </c>
      <c r="H21" s="14">
        <f t="shared" ref="H21:I21" si="8">SUM(H6:H19)*0.25</f>
        <v>23.75</v>
      </c>
      <c r="I21" s="14">
        <f t="shared" si="8"/>
        <v>42.5</v>
      </c>
      <c r="J21" s="13">
        <f t="shared" si="4"/>
        <v>25.125</v>
      </c>
      <c r="K21" s="13">
        <f t="shared" si="5"/>
        <v>62.499999999999993</v>
      </c>
      <c r="L21" s="15">
        <f t="shared" si="6"/>
        <v>40.421133272891858</v>
      </c>
      <c r="M21" s="13">
        <f t="shared" si="7"/>
        <v>4.875</v>
      </c>
      <c r="N21" s="1"/>
    </row>
    <row r="22" spans="1:14" s="18" customFormat="1" x14ac:dyDescent="0.25">
      <c r="A22" s="19"/>
      <c r="B22" s="19"/>
      <c r="C22" s="43"/>
      <c r="D22" s="20"/>
      <c r="E22" s="46" t="s">
        <v>14</v>
      </c>
      <c r="F22" s="51" t="s">
        <v>14</v>
      </c>
      <c r="G22" s="14">
        <f>SUM(G5:G19)*0.3</f>
        <v>18.3</v>
      </c>
      <c r="H22" s="14">
        <v>32</v>
      </c>
      <c r="I22" s="14">
        <f>SUM(I5:I19)*0.3</f>
        <v>59.4</v>
      </c>
      <c r="J22" s="13">
        <f t="shared" si="4"/>
        <v>34.283333333333339</v>
      </c>
      <c r="K22" s="13">
        <f t="shared" si="5"/>
        <v>87.35294117647058</v>
      </c>
      <c r="L22" s="15">
        <f t="shared" si="6"/>
        <v>55.155072067886287</v>
      </c>
      <c r="M22" s="13">
        <f t="shared" si="7"/>
        <v>6.8499999999999988</v>
      </c>
      <c r="N22" s="1"/>
    </row>
    <row r="23" spans="1:14" s="18" customFormat="1" ht="36" x14ac:dyDescent="0.25">
      <c r="A23" s="19"/>
      <c r="B23" s="19"/>
      <c r="C23" s="43"/>
      <c r="D23" s="20"/>
      <c r="E23" s="46" t="s">
        <v>55</v>
      </c>
      <c r="F23" s="16" t="s">
        <v>70</v>
      </c>
      <c r="G23" s="14">
        <v>6</v>
      </c>
      <c r="H23" s="14">
        <v>8</v>
      </c>
      <c r="I23" s="14">
        <v>10</v>
      </c>
      <c r="J23" s="13">
        <f t="shared" si="4"/>
        <v>8</v>
      </c>
      <c r="K23" s="13">
        <f t="shared" si="5"/>
        <v>14.705882352941176</v>
      </c>
      <c r="L23" s="15">
        <f t="shared" si="6"/>
        <v>12.870410594353627</v>
      </c>
      <c r="M23" s="13">
        <f t="shared" si="7"/>
        <v>0.66666666666666663</v>
      </c>
      <c r="N23" s="1"/>
    </row>
    <row r="24" spans="1:14" s="18" customFormat="1" ht="48" x14ac:dyDescent="0.25">
      <c r="A24" s="19"/>
      <c r="B24" s="19"/>
      <c r="C24" s="43"/>
      <c r="D24" s="20"/>
      <c r="E24" s="46" t="s">
        <v>54</v>
      </c>
      <c r="F24" s="51" t="s">
        <v>66</v>
      </c>
      <c r="G24" s="14">
        <v>4</v>
      </c>
      <c r="H24" s="14">
        <v>5</v>
      </c>
      <c r="I24" s="14">
        <v>6</v>
      </c>
      <c r="J24" s="13">
        <f t="shared" si="4"/>
        <v>5</v>
      </c>
      <c r="K24" s="13">
        <f t="shared" si="5"/>
        <v>8.8235294117647047</v>
      </c>
      <c r="L24" s="15">
        <f t="shared" si="6"/>
        <v>8.0440066214710182</v>
      </c>
      <c r="M24" s="13">
        <f t="shared" si="7"/>
        <v>0.33333333333333331</v>
      </c>
      <c r="N24" s="1"/>
    </row>
    <row r="25" spans="1:14" s="18" customFormat="1" ht="24" x14ac:dyDescent="0.25">
      <c r="A25" s="19"/>
      <c r="B25" s="19"/>
      <c r="C25" s="43"/>
      <c r="D25" s="20"/>
      <c r="E25" s="46" t="s">
        <v>52</v>
      </c>
      <c r="F25" s="16" t="s">
        <v>56</v>
      </c>
      <c r="G25" s="14">
        <v>16</v>
      </c>
      <c r="H25" s="14">
        <v>32</v>
      </c>
      <c r="I25" s="14">
        <v>44</v>
      </c>
      <c r="J25" s="13">
        <f t="shared" si="4"/>
        <v>31.333333333333332</v>
      </c>
      <c r="K25" s="13">
        <f t="shared" si="5"/>
        <v>64.705882352941174</v>
      </c>
      <c r="L25" s="15">
        <f t="shared" si="6"/>
        <v>50.40910816121837</v>
      </c>
      <c r="M25" s="13">
        <f t="shared" si="7"/>
        <v>4.666666666666667</v>
      </c>
      <c r="N25" s="1"/>
    </row>
    <row r="26" spans="1:14" s="18" customFormat="1" x14ac:dyDescent="0.25">
      <c r="A26" s="19"/>
      <c r="B26" s="19"/>
      <c r="C26" s="43"/>
      <c r="D26" s="20"/>
      <c r="E26" s="46"/>
      <c r="F26" s="16" t="s">
        <v>67</v>
      </c>
      <c r="G26" s="14">
        <v>1</v>
      </c>
      <c r="H26" s="14">
        <v>2</v>
      </c>
      <c r="I26" s="14">
        <v>3</v>
      </c>
      <c r="J26" s="13">
        <f t="shared" si="4"/>
        <v>2</v>
      </c>
      <c r="K26" s="13">
        <f t="shared" si="5"/>
        <v>4.4117647058823524</v>
      </c>
      <c r="L26" s="15">
        <f t="shared" si="6"/>
        <v>3.2176026485884068</v>
      </c>
      <c r="M26" s="13">
        <f t="shared" si="7"/>
        <v>0.33333333333333331</v>
      </c>
      <c r="N26" s="1" t="s">
        <v>68</v>
      </c>
    </row>
    <row r="27" spans="1:14" s="18" customFormat="1" x14ac:dyDescent="0.25">
      <c r="A27" s="19"/>
      <c r="B27" s="19"/>
      <c r="C27" s="50"/>
      <c r="D27" s="48"/>
      <c r="E27" s="46"/>
      <c r="F27" s="51" t="s">
        <v>57</v>
      </c>
      <c r="G27" s="14">
        <v>1</v>
      </c>
      <c r="H27" s="14">
        <v>2</v>
      </c>
      <c r="I27" s="14">
        <v>3</v>
      </c>
      <c r="J27" s="13">
        <f t="shared" si="4"/>
        <v>2</v>
      </c>
      <c r="K27" s="13">
        <f t="shared" si="5"/>
        <v>4.4117647058823524</v>
      </c>
      <c r="L27" s="15">
        <f t="shared" si="6"/>
        <v>3.2176026485884068</v>
      </c>
      <c r="M27" s="13">
        <f t="shared" si="7"/>
        <v>0.33333333333333331</v>
      </c>
      <c r="N27" s="1"/>
    </row>
    <row r="30" spans="1:14" x14ac:dyDescent="0.25">
      <c r="F30" s="26" t="s">
        <v>6</v>
      </c>
      <c r="G30" s="27">
        <f>SUM(G2:G27)</f>
        <v>160.55000000000001</v>
      </c>
      <c r="H30" s="27">
        <f>SUM(H2:H27)</f>
        <v>270.75</v>
      </c>
      <c r="I30" s="27">
        <f>SUM(I2:I27)</f>
        <v>433.9</v>
      </c>
      <c r="M30" s="32">
        <f>SQRT(SUMSQ(M2:M27))</f>
        <v>13.137914281447671</v>
      </c>
    </row>
    <row r="31" spans="1:14" x14ac:dyDescent="0.25">
      <c r="F31" s="26" t="s">
        <v>13</v>
      </c>
      <c r="G31" s="27">
        <f>(G30+4*H30+I30)/6</f>
        <v>279.57499999999999</v>
      </c>
      <c r="H31" s="28"/>
      <c r="I31" s="27"/>
      <c r="M31" s="32">
        <f>2*M30/G32</f>
        <v>38.640924357199026</v>
      </c>
    </row>
    <row r="32" spans="1:14" x14ac:dyDescent="0.25">
      <c r="F32" s="26" t="s">
        <v>5</v>
      </c>
      <c r="G32" s="29">
        <v>0.68</v>
      </c>
      <c r="H32" s="28"/>
      <c r="I32" s="27"/>
      <c r="M32" s="33">
        <f>M31/G35</f>
        <v>8.5910601211570584E-2</v>
      </c>
    </row>
    <row r="33" spans="1:14" x14ac:dyDescent="0.25">
      <c r="A33" s="12"/>
      <c r="B33" s="12"/>
      <c r="C33" s="45"/>
      <c r="D33" s="12"/>
      <c r="E33" s="38"/>
      <c r="F33" s="26" t="s">
        <v>3</v>
      </c>
      <c r="G33" s="27">
        <f>G30/G32</f>
        <v>236.10294117647058</v>
      </c>
      <c r="H33" s="28">
        <f>H30/G32</f>
        <v>398.16176470588232</v>
      </c>
      <c r="I33" s="27">
        <f>I30/G32</f>
        <v>638.08823529411757</v>
      </c>
      <c r="M33" s="32"/>
    </row>
    <row r="34" spans="1:14" x14ac:dyDescent="0.25">
      <c r="A34" s="12"/>
      <c r="B34" s="12"/>
      <c r="C34" s="45"/>
      <c r="D34" s="12"/>
      <c r="E34" s="38"/>
      <c r="F34" s="30" t="s">
        <v>12</v>
      </c>
      <c r="G34" s="27">
        <f>(G33+4*H33+I33)/6</f>
        <v>411.13970588235287</v>
      </c>
      <c r="H34" s="28"/>
      <c r="I34" s="27"/>
      <c r="M34" s="32"/>
    </row>
    <row r="35" spans="1:14" x14ac:dyDescent="0.25">
      <c r="A35" s="12"/>
      <c r="B35" s="12"/>
      <c r="C35" s="45"/>
      <c r="D35" s="12"/>
      <c r="E35" s="38"/>
      <c r="F35" s="31" t="s">
        <v>11</v>
      </c>
      <c r="G35" s="27">
        <f>G34+M30*2/G32</f>
        <v>449.7806302395519</v>
      </c>
      <c r="H35" s="28"/>
      <c r="I35" s="27"/>
      <c r="M35" s="3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САЙТ-181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2014-04-02T08:51:26Z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