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120" windowWidth="24240" windowHeight="13620" tabRatio="704"/>
  </bookViews>
  <sheets>
    <sheet name="САЙТ-181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19" l="1"/>
  <c r="I50" i="19"/>
  <c r="H50" i="19"/>
  <c r="I49" i="19"/>
  <c r="H49" i="19"/>
  <c r="G50" i="19"/>
  <c r="J47" i="19" l="1"/>
  <c r="K47" i="19"/>
  <c r="M47" i="19"/>
  <c r="J46" i="19"/>
  <c r="K46" i="19"/>
  <c r="M46" i="19"/>
  <c r="J45" i="19"/>
  <c r="K45" i="19"/>
  <c r="M45" i="19"/>
  <c r="J44" i="19"/>
  <c r="K44" i="19"/>
  <c r="M44" i="19"/>
  <c r="J43" i="19"/>
  <c r="K43" i="19"/>
  <c r="M43" i="19"/>
  <c r="J42" i="19"/>
  <c r="K42" i="19"/>
  <c r="M42" i="19"/>
  <c r="J41" i="19"/>
  <c r="K41" i="19"/>
  <c r="M41" i="19"/>
  <c r="J40" i="19"/>
  <c r="K40" i="19"/>
  <c r="M40" i="19"/>
  <c r="J39" i="19"/>
  <c r="K39" i="19"/>
  <c r="M39" i="19"/>
  <c r="J38" i="19"/>
  <c r="K38" i="19"/>
  <c r="M38" i="19"/>
  <c r="J28" i="19"/>
  <c r="K28" i="19"/>
  <c r="M28" i="19"/>
  <c r="J27" i="19"/>
  <c r="K27" i="19"/>
  <c r="M27" i="19"/>
  <c r="J26" i="19"/>
  <c r="K26" i="19"/>
  <c r="M26" i="19"/>
  <c r="J37" i="19"/>
  <c r="K37" i="19"/>
  <c r="M37" i="19"/>
  <c r="J36" i="19"/>
  <c r="K36" i="19"/>
  <c r="M36" i="19"/>
  <c r="J35" i="19"/>
  <c r="K35" i="19"/>
  <c r="M35" i="19"/>
  <c r="J34" i="19"/>
  <c r="K34" i="19"/>
  <c r="M34" i="19"/>
  <c r="J33" i="19"/>
  <c r="K33" i="19"/>
  <c r="M33" i="19"/>
  <c r="J32" i="19"/>
  <c r="K32" i="19"/>
  <c r="M32" i="19"/>
  <c r="J31" i="19"/>
  <c r="K31" i="19"/>
  <c r="M31" i="19"/>
  <c r="J30" i="19"/>
  <c r="K30" i="19"/>
  <c r="M30" i="19"/>
  <c r="J29" i="19"/>
  <c r="K29" i="19"/>
  <c r="M29" i="19"/>
  <c r="J25" i="19"/>
  <c r="K25" i="19"/>
  <c r="M25" i="19"/>
  <c r="J24" i="19"/>
  <c r="K24" i="19"/>
  <c r="M24" i="19"/>
  <c r="J23" i="19"/>
  <c r="K23" i="19"/>
  <c r="M23" i="19"/>
  <c r="J22" i="19"/>
  <c r="K22" i="19"/>
  <c r="M22" i="19"/>
  <c r="J21" i="19"/>
  <c r="K21" i="19"/>
  <c r="M21" i="19"/>
  <c r="J20" i="19"/>
  <c r="K20" i="19"/>
  <c r="M20" i="19"/>
  <c r="J19" i="19"/>
  <c r="K19" i="19"/>
  <c r="M19" i="19"/>
  <c r="J18" i="19"/>
  <c r="K18" i="19"/>
  <c r="M18" i="19"/>
  <c r="J17" i="19"/>
  <c r="K17" i="19"/>
  <c r="M17" i="19"/>
  <c r="J16" i="19"/>
  <c r="K16" i="19"/>
  <c r="M16" i="19"/>
  <c r="J15" i="19"/>
  <c r="K15" i="19"/>
  <c r="M15" i="19"/>
  <c r="J14" i="19"/>
  <c r="K14" i="19"/>
  <c r="M14" i="19"/>
  <c r="J13" i="19" l="1"/>
  <c r="K13" i="19"/>
  <c r="M13" i="19"/>
  <c r="J12" i="19"/>
  <c r="K12" i="19"/>
  <c r="M12" i="19"/>
  <c r="J11" i="19"/>
  <c r="K11" i="19"/>
  <c r="M11" i="19"/>
  <c r="M4" i="19"/>
  <c r="M5" i="19"/>
  <c r="M6" i="19"/>
  <c r="M7" i="19"/>
  <c r="M8" i="19"/>
  <c r="M9" i="19"/>
  <c r="M10" i="19"/>
  <c r="K4" i="19"/>
  <c r="K5" i="19"/>
  <c r="K6" i="19"/>
  <c r="K7" i="19"/>
  <c r="K8" i="19"/>
  <c r="K9" i="19"/>
  <c r="K10" i="19"/>
  <c r="J4" i="19"/>
  <c r="J5" i="19"/>
  <c r="J6" i="19"/>
  <c r="J7" i="19"/>
  <c r="J8" i="19"/>
  <c r="J9" i="19"/>
  <c r="J10" i="19"/>
  <c r="M3" i="19" l="1"/>
  <c r="K3" i="19"/>
  <c r="J3" i="19"/>
  <c r="J48" i="19" l="1"/>
  <c r="K48" i="19"/>
  <c r="M48" i="19"/>
  <c r="J51" i="19"/>
  <c r="K51" i="19"/>
  <c r="M51" i="19"/>
  <c r="J52" i="19"/>
  <c r="K52" i="19"/>
  <c r="M52" i="19"/>
  <c r="J53" i="19"/>
  <c r="K53" i="19"/>
  <c r="M53" i="19"/>
  <c r="J54" i="19"/>
  <c r="K54" i="19"/>
  <c r="M54" i="19"/>
  <c r="J55" i="19"/>
  <c r="K55" i="19"/>
  <c r="M55" i="19"/>
  <c r="K50" i="19" l="1"/>
  <c r="M50" i="19"/>
  <c r="J50" i="19"/>
  <c r="J49" i="19" l="1"/>
  <c r="M49" i="19"/>
  <c r="K49" i="19"/>
  <c r="I58" i="19"/>
  <c r="I61" i="19" s="1"/>
  <c r="G58" i="19"/>
  <c r="G61" i="19" s="1"/>
  <c r="H58" i="19"/>
  <c r="H61" i="19" s="1"/>
  <c r="M58" i="19" l="1"/>
  <c r="M59" i="19" s="1"/>
  <c r="G59" i="19"/>
  <c r="G62" i="19"/>
  <c r="G63" i="19" l="1"/>
  <c r="L46" i="19" l="1"/>
  <c r="L47" i="19"/>
  <c r="L44" i="19"/>
  <c r="L45" i="19"/>
  <c r="L42" i="19"/>
  <c r="L43" i="19"/>
  <c r="L40" i="19"/>
  <c r="L41" i="19"/>
  <c r="L38" i="19"/>
  <c r="L39" i="19"/>
  <c r="L27" i="19"/>
  <c r="L28" i="19"/>
  <c r="L37" i="19"/>
  <c r="L26" i="19"/>
  <c r="L35" i="19"/>
  <c r="L36" i="19"/>
  <c r="L33" i="19"/>
  <c r="L34" i="19"/>
  <c r="L31" i="19"/>
  <c r="L32" i="19"/>
  <c r="L29" i="19"/>
  <c r="L30" i="19"/>
  <c r="L24" i="19"/>
  <c r="L25" i="19"/>
  <c r="L22" i="19"/>
  <c r="L23" i="19"/>
  <c r="L20" i="19"/>
  <c r="L21" i="19"/>
  <c r="L18" i="19"/>
  <c r="L19" i="19"/>
  <c r="L16" i="19"/>
  <c r="L17" i="19"/>
  <c r="L14" i="19"/>
  <c r="L15" i="19"/>
  <c r="L13" i="19"/>
  <c r="L11" i="19"/>
  <c r="L12" i="19"/>
  <c r="L3" i="19"/>
  <c r="L5" i="19"/>
  <c r="L9" i="19"/>
  <c r="L6" i="19"/>
  <c r="L10" i="19"/>
  <c r="L7" i="19"/>
  <c r="L4" i="19"/>
  <c r="L8" i="19"/>
  <c r="L52" i="19"/>
  <c r="L51" i="19"/>
  <c r="L49" i="19"/>
  <c r="L50" i="19"/>
  <c r="L55" i="19"/>
  <c r="L54" i="19"/>
  <c r="L53" i="19"/>
  <c r="L48" i="19"/>
  <c r="M60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60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<sst xmlns="http://schemas.openxmlformats.org/spreadsheetml/2006/main" count="150" uniqueCount="108">
  <si>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</si>
  <si>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</si>
  <si>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</si>
  <si>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</si>
  <si>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</si>
  <si>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</si>
  <si>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</si>
  <si>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</si>
  <si>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</si>
  <si>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</si>
  <si>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</si>
  <si>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</si>
  <si>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</si>
  <si>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</si>
  <si>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</si>
  <si>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</si>
  <si>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</si>
  <si>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</si>
  <si>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</si>
  <si>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</si>
  <si>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</si>
  <si>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САЙТ-181 Мультипозиционность заказа</t>
  </si>
  <si>
    <t>Требования:
1. В заказ добавить поддержку нескольких товарных позиций (сейчас заказ всегда состоит из 1 позиции)
2. В корзину добавить возможность автоматической группировки позиций по поставщику для последующего формирования заказов на основе таких групп
3. В настроки поставщика добавить переключатель поддержки мультипозиционного товара
4. Если в заказе больше одной позиции и стоимость доставки &gt; 0, должно отображаться сообщение: "Стоимость заказа может быть уточнена после обработки" (для всех директ и оффлайн партнёров, кроме ОЗОН)
5. Стоимость доставки рассчитывается исходя из суммарного веса позиций по матрице доставки (для всех директ и оффлайн партнёров, кроме ОЗОН)
Допущения и ограничения:
1. Система не гарантирует и не учитывает возможность доставки при автоматической группировке
2. Директ партнёры берут на себя риски, связанные с невозможностью доставить товары одной доставкой
3. Заказ подтверждается банком полностью, а не по отдельным позициям
4. Интерфейс проектируем мы, на основании имеющихся прототипов от Fjord
Требования к ОЗОН:
1. Методы получения способов доставки, проверки возможности заказа и подтверждения заказа должны принимать на вход заказы с несколькими позициями
2. Фиксация цены должна продолжить работать с каждым товаром по отдельности</t>
  </si>
  <si>
    <t>Тестирвание</t>
  </si>
  <si>
    <t>Тестирвание (на обоих окружениях)</t>
  </si>
  <si>
    <t>Менеджмент</t>
  </si>
  <si>
    <t>Из них уже потрачено 20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</si>
  <si>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</si>
  <si>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</si>
  <si>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</si>
  <si>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</si>
  <si>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Интеграция</t>
  </si>
  <si>
    <t>Интеграционное тестирование</t>
  </si>
  <si>
    <t>Аналитическая поддержка (при возникновении вопросов в ходе разработки - решение их с заказчиком и партнерами, ответы на вопросы заказчика по функционалу)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</si>
  <si>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</si>
  <si>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</si>
  <si>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спецификация,
- созвоны и обсуждения требований с Банком, Озон,
- актуализация спецификации после релиза.</t>
    </r>
  </si>
  <si>
    <t>Архитектурная поддержка проекта 
(общение с ОЗОН, обновление технической документации)</t>
  </si>
  <si>
    <t>Настройки, тестирование (на тестовом и продуктивном окружениях), в т.ч. ревью API Озон на реализацию мультипозиционности.</t>
  </si>
  <si>
    <t>Согласование взаимодействий с ИС Банка по подтверждению заказов</t>
  </si>
  <si>
    <t>Формат передачи артикулов товаров</t>
  </si>
  <si>
    <t>Проектирование доработок во взаимодействиях с оффлайн-партнёрами</t>
  </si>
  <si>
    <t>Проектирование доработок во взаимодействиях с ИС Банка по подтверждению заказов</t>
  </si>
  <si>
    <t>Проектирование доработок компонента Корзины</t>
  </si>
  <si>
    <t>Проектирование доработок для оформления мультипозиционного заказа</t>
  </si>
  <si>
    <t>Обновление документации на взаимодействие с оффлайн-партнёрами</t>
  </si>
  <si>
    <t>Обновление документации на взаимодействия с ИС Банка</t>
  </si>
  <si>
    <t>API и постановка задач</t>
  </si>
  <si>
    <t>Ревью существующей реализации и постановка задачи</t>
  </si>
  <si>
    <t>API и постановка задач.
Группировку и сортировку товаров делаем на сайте на основании поля BasketItemGroup.</t>
  </si>
  <si>
    <t>API и постановка задач.
Методы для работы с заказом не будут знать о группах.</t>
  </si>
  <si>
    <t>Интерфейсы</t>
  </si>
  <si>
    <t>Проектирование интерфейса страницы Корзина сайта</t>
  </si>
  <si>
    <t>Проектирование интерфейса страницы оформления заказа на сайте</t>
  </si>
  <si>
    <t>Проектирование интерфейса страницы списка заказов раздела «Мои заказы» на сайте</t>
  </si>
  <si>
    <t>Проектирование интерфейса страницы заказа раздела «Мои заказы» на сайте</t>
  </si>
  <si>
    <t>Проектирование интерфейса доработок АРМ Каталога</t>
  </si>
  <si>
    <t>Список заказов и страница заказа</t>
  </si>
  <si>
    <t>Проектирование интерфейса доработок АРM Клиентов</t>
  </si>
  <si>
    <t>Проектирование интерфейса email-оповещения партнёров о новых заказах</t>
  </si>
  <si>
    <t>Сайт</t>
  </si>
  <si>
    <t>Отображение групп товаров на странице Корзина сайта</t>
  </si>
  <si>
    <t>У группы товаров общая кнопка заказа, итоговая цена (без доставки) и т.п.
Необходимо реализовать перерасчёт цены группы при изменении кол-ва товаров в позиции.</t>
  </si>
  <si>
    <t>Алгоритм отображения групп товаров в корзине на сайте</t>
  </si>
  <si>
    <t>Группировка:
    - основываясь на поле BasketItemGroup
    - недоступные товары (неактивные, непромодерированные) из групп исключаются
Сортировка:
    - сначала группы
    - группы отсортированы между собой хронологически по дате формирования
    - внутри группы сортировка хронологическая
    - отдельные товары идут последними в хронологическом порядке</t>
  </si>
  <si>
    <t>Интеграция сайта с функционалом Корзина компонента Каталог</t>
  </si>
  <si>
    <t>Каталог</t>
  </si>
  <si>
    <t>Алгоритм присвоения группы товарам корзины компонента Каталог</t>
  </si>
  <si>
    <t>В зависимости от настройки партнёра, его товары автоматически объединяются в группу.
Договорились, что в BasketItem появляется поле BasketItemGroup. Пока что в нём – Id поставщика.</t>
  </si>
  <si>
    <t>Доработка страницы создания заказа на сайте для поддержки мультипозиционных заказов</t>
  </si>
  <si>
    <t>Отображение групп вознаграждений и расчёт доставки</t>
  </si>
  <si>
    <t>Интеграция сайта с функционалом создания мультипозиционных заказов компонента Каталог</t>
  </si>
  <si>
    <t>Необходимо учесть требования к описанию транзакции в процессинге</t>
  </si>
  <si>
    <t>Доработка алгоритма создания заказа для мультипозиционных заказов</t>
  </si>
  <si>
    <t>Обновление сущностей.
Новый метод CreateOrderFromBasketItems.
Каталог самостоятельно проверяет, что все товары от однго поставщика.
Должна быть реализована проверка на доступность всех товаров (активны и промодерированы).</t>
  </si>
  <si>
    <t>Доработка алгоритма расчёта стоимости доставки для мультипозиционных заказов</t>
  </si>
  <si>
    <t>Теперь доставка расcчитывается сразу для нескольких позиций.
Каталог самостоятельно проверяет, что все товары от одного поставщика.</t>
  </si>
  <si>
    <t>АРМ Каталога</t>
  </si>
  <si>
    <t>Отображение позиций заказа в списке заказов АРМ Каталога</t>
  </si>
  <si>
    <t>Отображение позиций заказа на карточке заказа в АРМ Каталога</t>
  </si>
  <si>
    <t>Интеграция АРМ Каталога с функционалом управления заказами компонента Каталог</t>
  </si>
  <si>
    <t>Доработка логики управления заказами компонента Каталог</t>
  </si>
  <si>
    <t>Упраление признаком поддержки мультипозиционных заказов на странице редактирования поставщика в АРМ каталога</t>
  </si>
  <si>
    <t>Интеграции не нужно</t>
  </si>
  <si>
    <t>Добавить признак поддержки мультипозиционных заказов в сущность Поставщик компонента Каталог</t>
  </si>
  <si>
    <t>В PartnerSettings</t>
  </si>
  <si>
    <t>АРМ Клиентов</t>
  </si>
  <si>
    <t>Отображение позиций заказа в списке заказов АРМ Клиентов</t>
  </si>
  <si>
    <t>Отображение позиций заказа на карточке заказа АРМ Клиентов</t>
  </si>
  <si>
    <t>Интеграция АРМ Клиентов с копонентом Каталог</t>
  </si>
  <si>
    <t>Отображение позиций заказа в списке заказов раздела «Мои заказы» сайта</t>
  </si>
  <si>
    <t>Отображение позиций заказа в карточке заказа раздела «Мои заказы» сайта</t>
  </si>
  <si>
    <t>Интеграция сайта с функционалом получения заказов компонента Каталог</t>
  </si>
  <si>
    <t>Коннектор к Партнёрам</t>
  </si>
  <si>
    <t>Отображение позиций заказа в email нотификации партнёров о новых заказах</t>
  </si>
  <si>
    <t>Доработка логики взаимодействия с оффлайн-партнёрами по проверке заказа</t>
  </si>
  <si>
    <t>Доработка логики взаимодействия с оффлайн-партнёрами по подтверждению заказа</t>
  </si>
  <si>
    <t>Доработка логики взаимодействия с оффлайн-партнёрами по пакетному подтверждению нескольких заказов</t>
  </si>
  <si>
    <t>Доработка логики взаимодействия с ОЗОН по проверке заказа</t>
  </si>
  <si>
    <t>Для ОЗОН реализованы уникальные взаимодействия, учитывающие способы доставки товаров ОЗОН</t>
  </si>
  <si>
    <t>Доработка логики взаимодействия с ОЗОН по подтверждению заказа</t>
  </si>
  <si>
    <t>К</t>
  </si>
  <si>
    <t>Доработка логики взаимодействия с ОЗОН по получению вариантов доставки</t>
  </si>
  <si>
    <t>Коннектор к Банку</t>
  </si>
  <si>
    <t>Обновление логики взаимодействия с ИС Банка по выгрузке новых заказов</t>
  </si>
  <si>
    <t>Обновление логики взаимодействия с Uniteller по оплате заказа</t>
  </si>
  <si>
    <t>Доработка алгоритма расчёта популярности товаров по заказам для учёта всех позиций заказа</t>
  </si>
  <si>
    <t>Терепь 1 заказ != 1 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</si>
</sst>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1"/>
  <sheetViews>
    <sheetView tabSelected="1" workbookViewId="0">
      <pane ySplit="1" topLeftCell="A47" activePane="bottomLeft" state="frozen"/>
      <selection activeCell="C1" sqref="C1"/>
      <selection pane="bottomLeft" activeCell="J66" sqref="J66"/>
    </sheetView>
  </sheetViews>
  <sheetFormatPr defaultColWidth="8.86328125" defaultRowHeight="11.65" x14ac:dyDescent="0.45"/>
  <cols>
    <col min="1" max="1" width="12.265625" style="21" hidden="1" customWidth="1"/>
    <col min="2" max="2" width="7.1328125" style="21" hidden="1" customWidth="1"/>
    <col min="3" max="3" width="8.86328125" style="44" customWidth="1"/>
    <col min="4" max="4" width="26" style="22" bestFit="1" customWidth="1"/>
    <col min="5" max="5" width="14.86328125" style="7" bestFit="1" customWidth="1"/>
    <col min="6" max="6" width="45.265625" style="23" customWidth="1"/>
    <col min="7" max="7" width="7.86328125" style="24" customWidth="1"/>
    <col min="8" max="8" width="10" style="24" customWidth="1"/>
    <col min="9" max="9" width="9.3984375" style="24" customWidth="1"/>
    <col min="10" max="10" width="9" style="24" customWidth="1"/>
    <col min="11" max="11" width="9.265625" style="24" bestFit="1" customWidth="1"/>
    <col min="12" max="12" width="11.3984375" style="25" bestFit="1" customWidth="1"/>
    <col min="13" max="13" width="8" style="24" customWidth="1"/>
    <col min="14" max="14" width="102.265625" style="41" customWidth="1"/>
    <col min="15" max="16384" width="8.86328125" style="12"/>
  </cols>
  <sheetData>
    <row r="1" spans="1:14" s="7" customFormat="1" ht="34.9" x14ac:dyDescent="0.4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182.25" x14ac:dyDescent="0.45">
      <c r="A2" s="34"/>
      <c r="B2" s="35"/>
      <c r="C2" s="9">
        <f>SUM(L3:L55)</f>
        <v>436.42835621784445</v>
      </c>
      <c r="D2" s="10" t="s">
        <v>21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22</v>
      </c>
    </row>
    <row r="3" spans="1:14" s="18" customFormat="1" ht="52.15" x14ac:dyDescent="0.45">
      <c r="A3" s="19"/>
      <c r="B3" s="19"/>
      <c r="C3" s="49"/>
      <c r="D3" s="47"/>
      <c r="E3" s="37" t="s">
        <v>27</v>
      </c>
      <c r="F3" s="16" t="s">
        <v>36</v>
      </c>
      <c r="G3" s="14">
        <v>22</v>
      </c>
      <c r="H3" s="14">
        <v>23</v>
      </c>
      <c r="I3" s="14">
        <v>24</v>
      </c>
      <c r="J3" s="13">
        <f t="shared" ref="J3:J47" si="0">(G3+4*H3+I3)/6</f>
        <v>23</v>
      </c>
      <c r="K3" s="13">
        <f t="shared" ref="K3:K34" si="1">I3/$G$60</f>
        <v>35.294117647058819</v>
      </c>
      <c r="L3" s="15">
        <f t="shared" ref="L3:L34" si="2">J3*$G$63/$G$59</f>
        <v>36.442751434400833</v>
      </c>
      <c r="M3" s="13">
        <f t="shared" ref="M3:M47" si="3">(I3-G3)/6</f>
        <v>0.33333333333333331</v>
      </c>
      <c r="N3" s="1" t="s">
        <v>26</v>
      </c>
    </row>
    <row r="4" spans="1:14" s="18" customFormat="1" ht="23.25" x14ac:dyDescent="0.45">
      <c r="A4" s="19"/>
      <c r="B4" s="19"/>
      <c r="C4" s="43"/>
      <c r="D4" s="20"/>
      <c r="E4" s="46" t="s">
        <v>28</v>
      </c>
      <c r="F4" s="16" t="s">
        <v>39</v>
      </c>
      <c r="G4" s="14">
        <v>1</v>
      </c>
      <c r="H4" s="14">
        <v>2</v>
      </c>
      <c r="I4" s="14">
        <v>4</v>
      </c>
      <c r="J4" s="13">
        <f t="shared" si="0"/>
        <v>2.1666666666666665</v>
      </c>
      <c r="K4" s="13">
        <f t="shared" si="1"/>
        <v>5.8823529411764701</v>
      </c>
      <c r="L4" s="15">
        <f t="shared" si="2"/>
        <v>3.4330128162841369</v>
      </c>
      <c r="M4" s="13">
        <f t="shared" si="3"/>
        <v>0.5</v>
      </c>
      <c r="N4" s="1" t="s">
        <v>40</v>
      </c>
    </row>
    <row r="5" spans="1:14" s="18" customFormat="1" ht="23.25" x14ac:dyDescent="0.45">
      <c r="A5" s="19"/>
      <c r="B5" s="19"/>
      <c r="C5" s="43"/>
      <c r="D5" s="20"/>
      <c r="E5" s="46" t="s">
        <v>28</v>
      </c>
      <c r="F5" s="16" t="s">
        <v>41</v>
      </c>
      <c r="G5" s="14">
        <v>2</v>
      </c>
      <c r="H5" s="14">
        <v>3</v>
      </c>
      <c r="I5" s="14">
        <v>4</v>
      </c>
      <c r="J5" s="13">
        <f t="shared" si="0"/>
        <v>3</v>
      </c>
      <c r="K5" s="13">
        <f t="shared" si="1"/>
        <v>5.8823529411764701</v>
      </c>
      <c r="L5" s="15">
        <f t="shared" si="2"/>
        <v>4.7534023610088045</v>
      </c>
      <c r="M5" s="13">
        <f t="shared" si="3"/>
        <v>0.33333333333333331</v>
      </c>
      <c r="N5" s="1" t="s">
        <v>47</v>
      </c>
    </row>
    <row r="6" spans="1:14" s="18" customFormat="1" ht="23.25" x14ac:dyDescent="0.45">
      <c r="A6" s="19"/>
      <c r="B6" s="19"/>
      <c r="C6" s="43"/>
      <c r="D6" s="20"/>
      <c r="E6" s="46" t="s">
        <v>28</v>
      </c>
      <c r="F6" s="16" t="s">
        <v>42</v>
      </c>
      <c r="G6" s="14">
        <v>1</v>
      </c>
      <c r="H6" s="14">
        <v>3</v>
      </c>
      <c r="I6" s="14">
        <v>4</v>
      </c>
      <c r="J6" s="13">
        <f t="shared" si="0"/>
        <v>2.8333333333333335</v>
      </c>
      <c r="K6" s="13">
        <f t="shared" si="1"/>
        <v>5.8823529411764701</v>
      </c>
      <c r="L6" s="15">
        <f t="shared" si="2"/>
        <v>4.4893244520638715</v>
      </c>
      <c r="M6" s="13">
        <f t="shared" si="3"/>
        <v>0.5</v>
      </c>
      <c r="N6" s="1" t="s">
        <v>48</v>
      </c>
    </row>
    <row r="7" spans="1:14" s="18" customFormat="1" ht="20.25" x14ac:dyDescent="0.45">
      <c r="A7" s="19"/>
      <c r="B7" s="19"/>
      <c r="C7" s="43"/>
      <c r="D7" s="20"/>
      <c r="E7" s="46" t="s">
        <v>28</v>
      </c>
      <c r="F7" s="16" t="s">
        <v>43</v>
      </c>
      <c r="G7" s="14">
        <v>2</v>
      </c>
      <c r="H7" s="14">
        <v>4</v>
      </c>
      <c r="I7" s="14">
        <v>6</v>
      </c>
      <c r="J7" s="13">
        <f t="shared" si="0"/>
        <v>4</v>
      </c>
      <c r="K7" s="13">
        <f t="shared" si="1"/>
        <v>8.8235294117647047</v>
      </c>
      <c r="L7" s="15">
        <f t="shared" si="2"/>
        <v>6.337869814678406</v>
      </c>
      <c r="M7" s="13">
        <f t="shared" si="3"/>
        <v>0.66666666666666663</v>
      </c>
      <c r="N7" s="1" t="s">
        <v>49</v>
      </c>
    </row>
    <row r="8" spans="1:14" s="18" customFormat="1" ht="23.25" x14ac:dyDescent="0.45">
      <c r="A8" s="19"/>
      <c r="B8" s="19"/>
      <c r="C8" s="43"/>
      <c r="D8" s="20"/>
      <c r="E8" s="46" t="s">
        <v>28</v>
      </c>
      <c r="F8" s="16" t="s">
        <v>44</v>
      </c>
      <c r="G8" s="14">
        <v>3</v>
      </c>
      <c r="H8" s="14">
        <v>6</v>
      </c>
      <c r="I8" s="14">
        <v>8</v>
      </c>
      <c r="J8" s="13">
        <f t="shared" si="0"/>
        <v>5.833333333333333</v>
      </c>
      <c r="K8" s="13">
        <f t="shared" si="1"/>
        <v>11.76470588235294</v>
      </c>
      <c r="L8" s="15">
        <f t="shared" si="2"/>
        <v>9.2427268130726752</v>
      </c>
      <c r="M8" s="13">
        <f t="shared" si="3"/>
        <v>0.83333333333333337</v>
      </c>
      <c r="N8" s="1" t="s">
        <v>50</v>
      </c>
    </row>
    <row r="9" spans="1:14" s="18" customFormat="1" ht="23.25" x14ac:dyDescent="0.45">
      <c r="A9" s="19"/>
      <c r="B9" s="19"/>
      <c r="C9" s="43"/>
      <c r="D9" s="20"/>
      <c r="E9" s="46" t="s">
        <v>28</v>
      </c>
      <c r="F9" s="16" t="s">
        <v>45</v>
      </c>
      <c r="G9" s="14">
        <v>1</v>
      </c>
      <c r="H9" s="14">
        <v>2</v>
      </c>
      <c r="I9" s="14">
        <v>3</v>
      </c>
      <c r="J9" s="13">
        <f t="shared" si="0"/>
        <v>2</v>
      </c>
      <c r="K9" s="13">
        <f t="shared" si="1"/>
        <v>4.4117647058823524</v>
      </c>
      <c r="L9" s="15">
        <f t="shared" si="2"/>
        <v>3.168934907339203</v>
      </c>
      <c r="M9" s="13">
        <f t="shared" si="3"/>
        <v>0.33333333333333331</v>
      </c>
      <c r="N9" s="1"/>
    </row>
    <row r="10" spans="1:14" s="18" customFormat="1" x14ac:dyDescent="0.45">
      <c r="A10" s="19"/>
      <c r="B10" s="19"/>
      <c r="C10" s="43"/>
      <c r="D10" s="20"/>
      <c r="E10" s="46" t="s">
        <v>28</v>
      </c>
      <c r="F10" s="16" t="s">
        <v>46</v>
      </c>
      <c r="G10" s="14">
        <v>1</v>
      </c>
      <c r="H10" s="14">
        <v>2</v>
      </c>
      <c r="I10" s="14">
        <v>3</v>
      </c>
      <c r="J10" s="13">
        <f t="shared" si="0"/>
        <v>2</v>
      </c>
      <c r="K10" s="13">
        <f t="shared" si="1"/>
        <v>4.4117647058823524</v>
      </c>
      <c r="L10" s="15">
        <f t="shared" si="2"/>
        <v>3.168934907339203</v>
      </c>
      <c r="M10" s="13">
        <f t="shared" si="3"/>
        <v>0.33333333333333331</v>
      </c>
      <c r="N10" s="1"/>
    </row>
    <row r="11" spans="1:14" s="18" customFormat="1" x14ac:dyDescent="0.45">
      <c r="A11" s="19"/>
      <c r="B11" s="19"/>
      <c r="C11" s="43"/>
      <c r="D11" s="20"/>
      <c r="E11" s="46" t="s">
        <v>51</v>
      </c>
      <c r="F11" s="16" t="s">
        <v>52</v>
      </c>
      <c r="G11" s="14">
        <v>2</v>
      </c>
      <c r="H11" s="14">
        <v>5</v>
      </c>
      <c r="I11" s="14">
        <v>8</v>
      </c>
      <c r="J11" s="13">
        <f t="shared" si="0"/>
        <v>5</v>
      </c>
      <c r="K11" s="13">
        <f t="shared" si="1"/>
        <v>11.76470588235294</v>
      </c>
      <c r="L11" s="15">
        <f t="shared" si="2"/>
        <v>7.9223372683480084</v>
      </c>
      <c r="M11" s="13">
        <f t="shared" si="3"/>
        <v>1</v>
      </c>
      <c r="N11" s="1"/>
    </row>
    <row r="12" spans="1:14" s="18" customFormat="1" ht="23.25" x14ac:dyDescent="0.45">
      <c r="A12" s="19"/>
      <c r="B12" s="19"/>
      <c r="C12" s="43"/>
      <c r="D12" s="20"/>
      <c r="E12" s="46" t="s">
        <v>51</v>
      </c>
      <c r="F12" s="16" t="s">
        <v>53</v>
      </c>
      <c r="G12" s="14">
        <v>2</v>
      </c>
      <c r="H12" s="14">
        <v>4</v>
      </c>
      <c r="I12" s="14">
        <v>6</v>
      </c>
      <c r="J12" s="13">
        <f t="shared" si="0"/>
        <v>4</v>
      </c>
      <c r="K12" s="13">
        <f t="shared" si="1"/>
        <v>8.8235294117647047</v>
      </c>
      <c r="L12" s="15">
        <f t="shared" si="2"/>
        <v>6.337869814678406</v>
      </c>
      <c r="M12" s="13">
        <f t="shared" si="3"/>
        <v>0.66666666666666663</v>
      </c>
      <c r="N12" s="1"/>
    </row>
    <row r="13" spans="1:14" s="18" customFormat="1" ht="23.25" x14ac:dyDescent="0.45">
      <c r="A13" s="19"/>
      <c r="B13" s="19"/>
      <c r="C13" s="43"/>
      <c r="D13" s="20"/>
      <c r="E13" s="46" t="s">
        <v>51</v>
      </c>
      <c r="F13" s="16" t="s">
        <v>54</v>
      </c>
      <c r="G13" s="14">
        <v>1</v>
      </c>
      <c r="H13" s="14">
        <v>2</v>
      </c>
      <c r="I13" s="14">
        <v>4</v>
      </c>
      <c r="J13" s="13">
        <f t="shared" si="0"/>
        <v>2.1666666666666665</v>
      </c>
      <c r="K13" s="13">
        <f t="shared" si="1"/>
        <v>5.8823529411764701</v>
      </c>
      <c r="L13" s="15">
        <f t="shared" si="2"/>
        <v>3.4330128162841369</v>
      </c>
      <c r="M13" s="13">
        <f t="shared" si="3"/>
        <v>0.5</v>
      </c>
      <c r="N13" s="1"/>
    </row>
    <row r="14" spans="1:14" s="18" customFormat="1" ht="23.25" x14ac:dyDescent="0.45">
      <c r="A14" s="19"/>
      <c r="B14" s="19"/>
      <c r="C14" s="43"/>
      <c r="D14" s="20"/>
      <c r="E14" s="46" t="s">
        <v>51</v>
      </c>
      <c r="F14" s="16" t="s">
        <v>55</v>
      </c>
      <c r="G14" s="14">
        <v>1</v>
      </c>
      <c r="H14" s="14">
        <v>2</v>
      </c>
      <c r="I14" s="14">
        <v>4</v>
      </c>
      <c r="J14" s="13">
        <f t="shared" si="0"/>
        <v>2.1666666666666665</v>
      </c>
      <c r="K14" s="13">
        <f t="shared" si="1"/>
        <v>5.8823529411764701</v>
      </c>
      <c r="L14" s="15">
        <f t="shared" si="2"/>
        <v>3.4330128162841369</v>
      </c>
      <c r="M14" s="13">
        <f t="shared" si="3"/>
        <v>0.5</v>
      </c>
      <c r="N14" s="1"/>
    </row>
    <row r="15" spans="1:14" s="18" customFormat="1" x14ac:dyDescent="0.45">
      <c r="A15" s="19"/>
      <c r="B15" s="19"/>
      <c r="C15" s="43"/>
      <c r="D15" s="20"/>
      <c r="E15" s="46" t="s">
        <v>51</v>
      </c>
      <c r="F15" s="16" t="s">
        <v>56</v>
      </c>
      <c r="G15" s="14">
        <v>1</v>
      </c>
      <c r="H15" s="14">
        <v>2</v>
      </c>
      <c r="I15" s="14">
        <v>2</v>
      </c>
      <c r="J15" s="13">
        <f t="shared" si="0"/>
        <v>1.8333333333333333</v>
      </c>
      <c r="K15" s="13">
        <f t="shared" si="1"/>
        <v>2.9411764705882351</v>
      </c>
      <c r="L15" s="15">
        <f t="shared" si="2"/>
        <v>2.9048569983942691</v>
      </c>
      <c r="M15" s="13">
        <f t="shared" si="3"/>
        <v>0.16666666666666666</v>
      </c>
      <c r="N15" s="1" t="s">
        <v>57</v>
      </c>
    </row>
    <row r="16" spans="1:14" s="18" customFormat="1" x14ac:dyDescent="0.45">
      <c r="A16" s="19"/>
      <c r="B16" s="19"/>
      <c r="C16" s="43"/>
      <c r="D16" s="20"/>
      <c r="E16" s="46" t="s">
        <v>51</v>
      </c>
      <c r="F16" s="16" t="s">
        <v>58</v>
      </c>
      <c r="G16" s="14">
        <v>1</v>
      </c>
      <c r="H16" s="14">
        <v>2</v>
      </c>
      <c r="I16" s="14">
        <v>2</v>
      </c>
      <c r="J16" s="13">
        <f t="shared" si="0"/>
        <v>1.8333333333333333</v>
      </c>
      <c r="K16" s="13">
        <f t="shared" si="1"/>
        <v>2.9411764705882351</v>
      </c>
      <c r="L16" s="15">
        <f t="shared" si="2"/>
        <v>2.9048569983942691</v>
      </c>
      <c r="M16" s="13">
        <f t="shared" si="3"/>
        <v>0.16666666666666666</v>
      </c>
      <c r="N16" s="1" t="s">
        <v>57</v>
      </c>
    </row>
    <row r="17" spans="1:14" s="18" customFormat="1" ht="23.25" x14ac:dyDescent="0.45">
      <c r="A17" s="19"/>
      <c r="B17" s="19"/>
      <c r="C17" s="43"/>
      <c r="D17" s="20"/>
      <c r="E17" s="46" t="s">
        <v>51</v>
      </c>
      <c r="F17" s="16" t="s">
        <v>59</v>
      </c>
      <c r="G17" s="14">
        <v>1</v>
      </c>
      <c r="H17" s="14">
        <v>1</v>
      </c>
      <c r="I17" s="14">
        <v>2</v>
      </c>
      <c r="J17" s="13">
        <f t="shared" si="0"/>
        <v>1.1666666666666667</v>
      </c>
      <c r="K17" s="13">
        <f t="shared" si="1"/>
        <v>2.9411764705882351</v>
      </c>
      <c r="L17" s="15">
        <f t="shared" si="2"/>
        <v>1.8485453626145354</v>
      </c>
      <c r="M17" s="13">
        <f t="shared" si="3"/>
        <v>0.16666666666666666</v>
      </c>
      <c r="N17" s="1"/>
    </row>
    <row r="18" spans="1:14" s="18" customFormat="1" ht="20.25" x14ac:dyDescent="0.45">
      <c r="A18" s="19"/>
      <c r="B18" s="19"/>
      <c r="C18" s="43"/>
      <c r="D18" s="20"/>
      <c r="E18" s="46" t="s">
        <v>60</v>
      </c>
      <c r="F18" s="16" t="s">
        <v>61</v>
      </c>
      <c r="G18" s="14">
        <v>4</v>
      </c>
      <c r="H18" s="14">
        <v>8</v>
      </c>
      <c r="I18" s="14">
        <v>20</v>
      </c>
      <c r="J18" s="13">
        <f t="shared" si="0"/>
        <v>9.3333333333333339</v>
      </c>
      <c r="K18" s="13">
        <f t="shared" si="1"/>
        <v>29.411764705882351</v>
      </c>
      <c r="L18" s="15">
        <f t="shared" si="2"/>
        <v>14.788362900916283</v>
      </c>
      <c r="M18" s="13">
        <f t="shared" si="3"/>
        <v>2.6666666666666665</v>
      </c>
      <c r="N18" s="1" t="s">
        <v>62</v>
      </c>
    </row>
    <row r="19" spans="1:14" s="18" customFormat="1" ht="81" x14ac:dyDescent="0.45">
      <c r="A19" s="19"/>
      <c r="B19" s="19"/>
      <c r="C19" s="43"/>
      <c r="D19" s="20"/>
      <c r="E19" s="46" t="s">
        <v>60</v>
      </c>
      <c r="F19" s="16" t="s">
        <v>63</v>
      </c>
      <c r="G19" s="14">
        <v>2</v>
      </c>
      <c r="H19" s="14">
        <v>5</v>
      </c>
      <c r="I19" s="14">
        <v>12</v>
      </c>
      <c r="J19" s="13">
        <f t="shared" si="0"/>
        <v>5.666666666666667</v>
      </c>
      <c r="K19" s="13">
        <f t="shared" si="1"/>
        <v>17.647058823529409</v>
      </c>
      <c r="L19" s="15">
        <f t="shared" si="2"/>
        <v>8.9786489041277431</v>
      </c>
      <c r="M19" s="13">
        <f t="shared" si="3"/>
        <v>1.6666666666666667</v>
      </c>
      <c r="N19" s="1" t="s">
        <v>64</v>
      </c>
    </row>
    <row r="20" spans="1:14" s="18" customFormat="1" ht="23.25" x14ac:dyDescent="0.45">
      <c r="A20" s="19"/>
      <c r="B20" s="19"/>
      <c r="C20" s="43"/>
      <c r="D20" s="20"/>
      <c r="E20" s="46" t="s">
        <v>60</v>
      </c>
      <c r="F20" s="16" t="s">
        <v>65</v>
      </c>
      <c r="G20" s="14">
        <v>1</v>
      </c>
      <c r="H20" s="14">
        <v>2</v>
      </c>
      <c r="I20" s="14">
        <v>3</v>
      </c>
      <c r="J20" s="13">
        <f t="shared" si="0"/>
        <v>2</v>
      </c>
      <c r="K20" s="13">
        <f t="shared" si="1"/>
        <v>4.4117647058823524</v>
      </c>
      <c r="L20" s="15">
        <f t="shared" si="2"/>
        <v>3.168934907339203</v>
      </c>
      <c r="M20" s="13">
        <f t="shared" si="3"/>
        <v>0.33333333333333331</v>
      </c>
      <c r="N20" s="1"/>
    </row>
    <row r="21" spans="1:14" s="18" customFormat="1" ht="23.25" x14ac:dyDescent="0.45">
      <c r="A21" s="19"/>
      <c r="B21" s="19"/>
      <c r="C21" s="43"/>
      <c r="D21" s="20"/>
      <c r="E21" s="46" t="s">
        <v>66</v>
      </c>
      <c r="F21" s="16" t="s">
        <v>67</v>
      </c>
      <c r="G21" s="14">
        <v>1</v>
      </c>
      <c r="H21" s="14">
        <v>2</v>
      </c>
      <c r="I21" s="14">
        <v>3</v>
      </c>
      <c r="J21" s="13">
        <f t="shared" si="0"/>
        <v>2</v>
      </c>
      <c r="K21" s="13">
        <f t="shared" si="1"/>
        <v>4.4117647058823524</v>
      </c>
      <c r="L21" s="15">
        <f t="shared" si="2"/>
        <v>3.168934907339203</v>
      </c>
      <c r="M21" s="13">
        <f t="shared" si="3"/>
        <v>0.33333333333333331</v>
      </c>
      <c r="N21" s="1" t="s">
        <v>68</v>
      </c>
    </row>
    <row r="22" spans="1:14" s="18" customFormat="1" ht="23.25" x14ac:dyDescent="0.45">
      <c r="A22" s="19"/>
      <c r="B22" s="19"/>
      <c r="C22" s="43"/>
      <c r="D22" s="20"/>
      <c r="E22" s="46" t="s">
        <v>60</v>
      </c>
      <c r="F22" s="16" t="s">
        <v>69</v>
      </c>
      <c r="G22" s="14">
        <v>4</v>
      </c>
      <c r="H22" s="14">
        <v>8</v>
      </c>
      <c r="I22" s="14">
        <v>20</v>
      </c>
      <c r="J22" s="13">
        <f t="shared" si="0"/>
        <v>9.3333333333333339</v>
      </c>
      <c r="K22" s="13">
        <f t="shared" si="1"/>
        <v>29.411764705882351</v>
      </c>
      <c r="L22" s="15">
        <f t="shared" si="2"/>
        <v>14.788362900916283</v>
      </c>
      <c r="M22" s="13">
        <f t="shared" si="3"/>
        <v>2.6666666666666665</v>
      </c>
      <c r="N22" s="1" t="s">
        <v>70</v>
      </c>
    </row>
    <row r="23" spans="1:14" s="18" customFormat="1" ht="23.25" x14ac:dyDescent="0.45">
      <c r="A23" s="19"/>
      <c r="B23" s="19"/>
      <c r="C23" s="43"/>
      <c r="D23" s="20"/>
      <c r="E23" s="46" t="s">
        <v>60</v>
      </c>
      <c r="F23" s="16" t="s">
        <v>71</v>
      </c>
      <c r="G23" s="14">
        <v>2</v>
      </c>
      <c r="H23" s="14">
        <v>4</v>
      </c>
      <c r="I23" s="14">
        <v>8</v>
      </c>
      <c r="J23" s="13">
        <f t="shared" si="0"/>
        <v>4.333333333333333</v>
      </c>
      <c r="K23" s="13">
        <f t="shared" si="1"/>
        <v>11.76470588235294</v>
      </c>
      <c r="L23" s="15">
        <f t="shared" si="2"/>
        <v>6.8660256325682738</v>
      </c>
      <c r="M23" s="13">
        <f t="shared" si="3"/>
        <v>1</v>
      </c>
      <c r="N23" s="1" t="s">
        <v>72</v>
      </c>
    </row>
    <row r="24" spans="1:14" s="18" customFormat="1" ht="40.5" x14ac:dyDescent="0.45">
      <c r="A24" s="19"/>
      <c r="B24" s="19"/>
      <c r="C24" s="43"/>
      <c r="D24" s="20"/>
      <c r="E24" s="46" t="s">
        <v>66</v>
      </c>
      <c r="F24" s="16" t="s">
        <v>73</v>
      </c>
      <c r="G24" s="14">
        <v>6</v>
      </c>
      <c r="H24" s="14">
        <v>10</v>
      </c>
      <c r="I24" s="14">
        <v>16</v>
      </c>
      <c r="J24" s="13">
        <f t="shared" si="0"/>
        <v>10.333333333333334</v>
      </c>
      <c r="K24" s="13">
        <f t="shared" si="1"/>
        <v>23.52941176470588</v>
      </c>
      <c r="L24" s="15">
        <f t="shared" si="2"/>
        <v>16.372830354585883</v>
      </c>
      <c r="M24" s="13">
        <f t="shared" si="3"/>
        <v>1.6666666666666667</v>
      </c>
      <c r="N24" s="1" t="s">
        <v>74</v>
      </c>
    </row>
    <row r="25" spans="1:14" s="18" customFormat="1" ht="23.25" x14ac:dyDescent="0.45">
      <c r="A25" s="19"/>
      <c r="B25" s="19"/>
      <c r="C25" s="43"/>
      <c r="D25" s="20"/>
      <c r="E25" s="46" t="s">
        <v>66</v>
      </c>
      <c r="F25" s="16" t="s">
        <v>75</v>
      </c>
      <c r="G25" s="14">
        <v>4</v>
      </c>
      <c r="H25" s="14">
        <v>6</v>
      </c>
      <c r="I25" s="14">
        <v>12</v>
      </c>
      <c r="J25" s="13">
        <f t="shared" si="0"/>
        <v>6.666666666666667</v>
      </c>
      <c r="K25" s="13">
        <f t="shared" si="1"/>
        <v>17.647058823529409</v>
      </c>
      <c r="L25" s="15">
        <f t="shared" si="2"/>
        <v>10.563116357797345</v>
      </c>
      <c r="M25" s="13">
        <f t="shared" si="3"/>
        <v>1.3333333333333333</v>
      </c>
      <c r="N25" s="1" t="s">
        <v>76</v>
      </c>
    </row>
    <row r="26" spans="1:14" s="18" customFormat="1" ht="23.25" x14ac:dyDescent="0.45">
      <c r="A26" s="19"/>
      <c r="B26" s="19"/>
      <c r="C26" s="43"/>
      <c r="D26" s="20"/>
      <c r="E26" s="46" t="s">
        <v>60</v>
      </c>
      <c r="F26" s="16" t="s">
        <v>90</v>
      </c>
      <c r="G26" s="14">
        <v>2</v>
      </c>
      <c r="H26" s="14">
        <v>4</v>
      </c>
      <c r="I26" s="14">
        <v>6</v>
      </c>
      <c r="J26" s="13">
        <f t="shared" si="0"/>
        <v>4</v>
      </c>
      <c r="K26" s="13">
        <f t="shared" si="1"/>
        <v>8.8235294117647047</v>
      </c>
      <c r="L26" s="15">
        <f t="shared" si="2"/>
        <v>6.337869814678406</v>
      </c>
      <c r="M26" s="13">
        <f t="shared" si="3"/>
        <v>0.66666666666666663</v>
      </c>
      <c r="N26" s="1"/>
    </row>
    <row r="27" spans="1:14" s="18" customFormat="1" ht="23.25" x14ac:dyDescent="0.45">
      <c r="A27" s="19"/>
      <c r="B27" s="19"/>
      <c r="C27" s="43"/>
      <c r="D27" s="20"/>
      <c r="E27" s="46" t="s">
        <v>60</v>
      </c>
      <c r="F27" s="16" t="s">
        <v>91</v>
      </c>
      <c r="G27" s="14">
        <v>2</v>
      </c>
      <c r="H27" s="14">
        <v>4</v>
      </c>
      <c r="I27" s="14">
        <v>8</v>
      </c>
      <c r="J27" s="13">
        <f t="shared" si="0"/>
        <v>4.333333333333333</v>
      </c>
      <c r="K27" s="13">
        <f t="shared" si="1"/>
        <v>11.76470588235294</v>
      </c>
      <c r="L27" s="15">
        <f t="shared" si="2"/>
        <v>6.8660256325682738</v>
      </c>
      <c r="M27" s="13">
        <f t="shared" si="3"/>
        <v>1</v>
      </c>
      <c r="N27" s="1"/>
    </row>
    <row r="28" spans="1:14" s="18" customFormat="1" ht="23.25" x14ac:dyDescent="0.45">
      <c r="A28" s="19"/>
      <c r="B28" s="19"/>
      <c r="C28" s="43"/>
      <c r="D28" s="20"/>
      <c r="E28" s="46" t="s">
        <v>60</v>
      </c>
      <c r="F28" s="16" t="s">
        <v>92</v>
      </c>
      <c r="G28" s="14">
        <v>1</v>
      </c>
      <c r="H28" s="14">
        <v>2</v>
      </c>
      <c r="I28" s="14">
        <v>3</v>
      </c>
      <c r="J28" s="13">
        <f t="shared" si="0"/>
        <v>2</v>
      </c>
      <c r="K28" s="13">
        <f t="shared" si="1"/>
        <v>4.4117647058823524</v>
      </c>
      <c r="L28" s="15">
        <f t="shared" si="2"/>
        <v>3.168934907339203</v>
      </c>
      <c r="M28" s="13">
        <f t="shared" si="3"/>
        <v>0.33333333333333331</v>
      </c>
      <c r="N28" s="1"/>
    </row>
    <row r="29" spans="1:14" s="18" customFormat="1" ht="23.25" x14ac:dyDescent="0.45">
      <c r="A29" s="19"/>
      <c r="B29" s="19"/>
      <c r="C29" s="43"/>
      <c r="D29" s="20"/>
      <c r="E29" s="46" t="s">
        <v>77</v>
      </c>
      <c r="F29" s="16" t="s">
        <v>78</v>
      </c>
      <c r="G29" s="14">
        <v>1</v>
      </c>
      <c r="H29" s="14">
        <v>2</v>
      </c>
      <c r="I29" s="14">
        <v>3</v>
      </c>
      <c r="J29" s="13">
        <f t="shared" si="0"/>
        <v>2</v>
      </c>
      <c r="K29" s="13">
        <f t="shared" si="1"/>
        <v>4.4117647058823524</v>
      </c>
      <c r="L29" s="15">
        <f t="shared" si="2"/>
        <v>3.168934907339203</v>
      </c>
      <c r="M29" s="13">
        <f t="shared" si="3"/>
        <v>0.33333333333333331</v>
      </c>
      <c r="N29" s="1"/>
    </row>
    <row r="30" spans="1:14" s="18" customFormat="1" ht="23.25" x14ac:dyDescent="0.45">
      <c r="A30" s="19"/>
      <c r="B30" s="19"/>
      <c r="C30" s="43"/>
      <c r="D30" s="20"/>
      <c r="E30" s="46" t="s">
        <v>77</v>
      </c>
      <c r="F30" s="16" t="s">
        <v>79</v>
      </c>
      <c r="G30" s="14">
        <v>1</v>
      </c>
      <c r="H30" s="14">
        <v>2</v>
      </c>
      <c r="I30" s="14">
        <v>3</v>
      </c>
      <c r="J30" s="13">
        <f t="shared" si="0"/>
        <v>2</v>
      </c>
      <c r="K30" s="13">
        <f t="shared" si="1"/>
        <v>4.4117647058823524</v>
      </c>
      <c r="L30" s="15">
        <f t="shared" si="2"/>
        <v>3.168934907339203</v>
      </c>
      <c r="M30" s="13">
        <f t="shared" si="3"/>
        <v>0.33333333333333331</v>
      </c>
      <c r="N30" s="1"/>
    </row>
    <row r="31" spans="1:14" s="18" customFormat="1" ht="23.25" x14ac:dyDescent="0.45">
      <c r="A31" s="19"/>
      <c r="B31" s="19"/>
      <c r="C31" s="43"/>
      <c r="D31" s="20"/>
      <c r="E31" s="46" t="s">
        <v>77</v>
      </c>
      <c r="F31" s="16" t="s">
        <v>80</v>
      </c>
      <c r="G31" s="14">
        <v>1</v>
      </c>
      <c r="H31" s="14">
        <v>2</v>
      </c>
      <c r="I31" s="14">
        <v>3</v>
      </c>
      <c r="J31" s="13">
        <f t="shared" si="0"/>
        <v>2</v>
      </c>
      <c r="K31" s="13">
        <f t="shared" si="1"/>
        <v>4.4117647058823524</v>
      </c>
      <c r="L31" s="15">
        <f t="shared" si="2"/>
        <v>3.168934907339203</v>
      </c>
      <c r="M31" s="13">
        <f t="shared" si="3"/>
        <v>0.33333333333333331</v>
      </c>
      <c r="N31" s="1"/>
    </row>
    <row r="32" spans="1:14" s="18" customFormat="1" ht="23.25" x14ac:dyDescent="0.45">
      <c r="A32" s="19"/>
      <c r="B32" s="19"/>
      <c r="C32" s="43"/>
      <c r="D32" s="20"/>
      <c r="E32" s="46" t="s">
        <v>66</v>
      </c>
      <c r="F32" s="16" t="s">
        <v>81</v>
      </c>
      <c r="G32" s="14">
        <v>1</v>
      </c>
      <c r="H32" s="14">
        <v>1</v>
      </c>
      <c r="I32" s="14">
        <v>2</v>
      </c>
      <c r="J32" s="13">
        <f t="shared" si="0"/>
        <v>1.1666666666666667</v>
      </c>
      <c r="K32" s="13">
        <f t="shared" si="1"/>
        <v>2.9411764705882351</v>
      </c>
      <c r="L32" s="15">
        <f t="shared" si="2"/>
        <v>1.8485453626145354</v>
      </c>
      <c r="M32" s="13">
        <f t="shared" si="3"/>
        <v>0.16666666666666666</v>
      </c>
      <c r="N32" s="1"/>
    </row>
    <row r="33" spans="1:14" s="18" customFormat="1" ht="34.9" x14ac:dyDescent="0.45">
      <c r="A33" s="19"/>
      <c r="B33" s="19"/>
      <c r="C33" s="43"/>
      <c r="D33" s="20"/>
      <c r="E33" s="46" t="s">
        <v>77</v>
      </c>
      <c r="F33" s="16" t="s">
        <v>82</v>
      </c>
      <c r="G33" s="14">
        <v>1</v>
      </c>
      <c r="H33" s="14">
        <v>2</v>
      </c>
      <c r="I33" s="14">
        <v>4</v>
      </c>
      <c r="J33" s="13">
        <f t="shared" si="0"/>
        <v>2.1666666666666665</v>
      </c>
      <c r="K33" s="13">
        <f t="shared" si="1"/>
        <v>5.8823529411764701</v>
      </c>
      <c r="L33" s="15">
        <f t="shared" si="2"/>
        <v>3.4330128162841369</v>
      </c>
      <c r="M33" s="13">
        <f t="shared" si="3"/>
        <v>0.5</v>
      </c>
      <c r="N33" s="1" t="s">
        <v>83</v>
      </c>
    </row>
    <row r="34" spans="1:14" s="18" customFormat="1" ht="23.25" x14ac:dyDescent="0.45">
      <c r="A34" s="19"/>
      <c r="B34" s="19"/>
      <c r="C34" s="43"/>
      <c r="D34" s="20"/>
      <c r="E34" s="46" t="s">
        <v>66</v>
      </c>
      <c r="F34" s="16" t="s">
        <v>84</v>
      </c>
      <c r="G34" s="14">
        <v>1</v>
      </c>
      <c r="H34" s="14">
        <v>2</v>
      </c>
      <c r="I34" s="14">
        <v>3</v>
      </c>
      <c r="J34" s="13">
        <f t="shared" si="0"/>
        <v>2</v>
      </c>
      <c r="K34" s="13">
        <f t="shared" si="1"/>
        <v>4.4117647058823524</v>
      </c>
      <c r="L34" s="15">
        <f t="shared" si="2"/>
        <v>3.168934907339203</v>
      </c>
      <c r="M34" s="13">
        <f t="shared" si="3"/>
        <v>0.33333333333333331</v>
      </c>
      <c r="N34" s="1" t="s">
        <v>85</v>
      </c>
    </row>
    <row r="35" spans="1:14" s="18" customFormat="1" ht="23.25" x14ac:dyDescent="0.45">
      <c r="A35" s="19"/>
      <c r="B35" s="19"/>
      <c r="C35" s="43"/>
      <c r="D35" s="20"/>
      <c r="E35" s="46" t="s">
        <v>86</v>
      </c>
      <c r="F35" s="16" t="s">
        <v>87</v>
      </c>
      <c r="G35" s="14">
        <v>1</v>
      </c>
      <c r="H35" s="14">
        <v>2</v>
      </c>
      <c r="I35" s="14">
        <v>3</v>
      </c>
      <c r="J35" s="13">
        <f t="shared" si="0"/>
        <v>2</v>
      </c>
      <c r="K35" s="13">
        <f t="shared" ref="K35:K55" si="4">I35/$G$60</f>
        <v>4.4117647058823524</v>
      </c>
      <c r="L35" s="15">
        <f t="shared" ref="L35:L55" si="5">J35*$G$63/$G$59</f>
        <v>3.168934907339203</v>
      </c>
      <c r="M35" s="13">
        <f t="shared" si="3"/>
        <v>0.33333333333333331</v>
      </c>
      <c r="N35" s="1"/>
    </row>
    <row r="36" spans="1:14" s="18" customFormat="1" ht="23.25" x14ac:dyDescent="0.45">
      <c r="A36" s="19"/>
      <c r="B36" s="19"/>
      <c r="C36" s="43"/>
      <c r="D36" s="20"/>
      <c r="E36" s="46" t="s">
        <v>86</v>
      </c>
      <c r="F36" s="16" t="s">
        <v>88</v>
      </c>
      <c r="G36" s="14">
        <v>1</v>
      </c>
      <c r="H36" s="14">
        <v>2</v>
      </c>
      <c r="I36" s="14">
        <v>3</v>
      </c>
      <c r="J36" s="13">
        <f t="shared" si="0"/>
        <v>2</v>
      </c>
      <c r="K36" s="13">
        <f t="shared" si="4"/>
        <v>4.4117647058823524</v>
      </c>
      <c r="L36" s="15">
        <f t="shared" si="5"/>
        <v>3.168934907339203</v>
      </c>
      <c r="M36" s="13">
        <f t="shared" si="3"/>
        <v>0.33333333333333331</v>
      </c>
      <c r="N36" s="1"/>
    </row>
    <row r="37" spans="1:14" s="18" customFormat="1" x14ac:dyDescent="0.45">
      <c r="A37" s="19"/>
      <c r="B37" s="19"/>
      <c r="C37" s="43"/>
      <c r="D37" s="20"/>
      <c r="E37" s="46" t="s">
        <v>86</v>
      </c>
      <c r="F37" s="16" t="s">
        <v>89</v>
      </c>
      <c r="G37" s="14">
        <v>1</v>
      </c>
      <c r="H37" s="14">
        <v>1</v>
      </c>
      <c r="I37" s="14">
        <v>2</v>
      </c>
      <c r="J37" s="13">
        <f t="shared" si="0"/>
        <v>1.1666666666666667</v>
      </c>
      <c r="K37" s="13">
        <f t="shared" si="4"/>
        <v>2.9411764705882351</v>
      </c>
      <c r="L37" s="15">
        <f t="shared" si="5"/>
        <v>1.8485453626145354</v>
      </c>
      <c r="M37" s="13">
        <f t="shared" si="3"/>
        <v>0.16666666666666666</v>
      </c>
      <c r="N37" s="1"/>
    </row>
    <row r="38" spans="1:14" s="18" customFormat="1" ht="23.25" x14ac:dyDescent="0.45">
      <c r="A38" s="19"/>
      <c r="B38" s="19"/>
      <c r="C38" s="43"/>
      <c r="D38" s="20"/>
      <c r="E38" s="46" t="s">
        <v>93</v>
      </c>
      <c r="F38" s="16" t="s">
        <v>94</v>
      </c>
      <c r="G38" s="14">
        <v>1</v>
      </c>
      <c r="H38" s="14">
        <v>2</v>
      </c>
      <c r="I38" s="14">
        <v>4</v>
      </c>
      <c r="J38" s="13">
        <f t="shared" si="0"/>
        <v>2.1666666666666665</v>
      </c>
      <c r="K38" s="13">
        <f t="shared" si="4"/>
        <v>5.8823529411764701</v>
      </c>
      <c r="L38" s="15">
        <f t="shared" si="5"/>
        <v>3.4330128162841369</v>
      </c>
      <c r="M38" s="13">
        <f t="shared" si="3"/>
        <v>0.5</v>
      </c>
      <c r="N38" s="1"/>
    </row>
    <row r="39" spans="1:14" s="18" customFormat="1" ht="23.25" x14ac:dyDescent="0.45">
      <c r="A39" s="19"/>
      <c r="B39" s="19"/>
      <c r="C39" s="43"/>
      <c r="D39" s="20"/>
      <c r="E39" s="46" t="s">
        <v>93</v>
      </c>
      <c r="F39" s="16" t="s">
        <v>95</v>
      </c>
      <c r="G39" s="14">
        <v>1</v>
      </c>
      <c r="H39" s="14">
        <v>1</v>
      </c>
      <c r="I39" s="14">
        <v>1</v>
      </c>
      <c r="J39" s="13">
        <f t="shared" si="0"/>
        <v>1</v>
      </c>
      <c r="K39" s="13">
        <f t="shared" si="4"/>
        <v>1.4705882352941175</v>
      </c>
      <c r="L39" s="15">
        <f t="shared" si="5"/>
        <v>1.5844674536696015</v>
      </c>
      <c r="M39" s="13">
        <f t="shared" si="3"/>
        <v>0</v>
      </c>
      <c r="N39" s="1"/>
    </row>
    <row r="40" spans="1:14" s="18" customFormat="1" ht="23.25" x14ac:dyDescent="0.45">
      <c r="A40" s="19"/>
      <c r="B40" s="19"/>
      <c r="C40" s="43"/>
      <c r="D40" s="20"/>
      <c r="E40" s="46" t="s">
        <v>93</v>
      </c>
      <c r="F40" s="16" t="s">
        <v>96</v>
      </c>
      <c r="G40" s="14">
        <v>1</v>
      </c>
      <c r="H40" s="14">
        <v>1</v>
      </c>
      <c r="I40" s="14">
        <v>1</v>
      </c>
      <c r="J40" s="13">
        <f t="shared" si="0"/>
        <v>1</v>
      </c>
      <c r="K40" s="13">
        <f t="shared" si="4"/>
        <v>1.4705882352941175</v>
      </c>
      <c r="L40" s="15">
        <f t="shared" si="5"/>
        <v>1.5844674536696015</v>
      </c>
      <c r="M40" s="13">
        <f t="shared" si="3"/>
        <v>0</v>
      </c>
      <c r="N40" s="1"/>
    </row>
    <row r="41" spans="1:14" s="18" customFormat="1" ht="34.9" x14ac:dyDescent="0.45">
      <c r="A41" s="19"/>
      <c r="B41" s="19"/>
      <c r="C41" s="43"/>
      <c r="D41" s="20"/>
      <c r="E41" s="46" t="s">
        <v>93</v>
      </c>
      <c r="F41" s="16" t="s">
        <v>97</v>
      </c>
      <c r="G41" s="14">
        <v>0</v>
      </c>
      <c r="H41" s="14">
        <v>1</v>
      </c>
      <c r="I41" s="14">
        <v>1</v>
      </c>
      <c r="J41" s="13">
        <f t="shared" si="0"/>
        <v>0.83333333333333337</v>
      </c>
      <c r="K41" s="13">
        <f t="shared" si="4"/>
        <v>1.4705882352941175</v>
      </c>
      <c r="L41" s="15">
        <f t="shared" si="5"/>
        <v>1.3203895447246681</v>
      </c>
      <c r="M41" s="13">
        <f t="shared" si="3"/>
        <v>0.16666666666666666</v>
      </c>
      <c r="N41" s="1"/>
    </row>
    <row r="42" spans="1:14" s="18" customFormat="1" ht="23.25" x14ac:dyDescent="0.45">
      <c r="A42" s="19"/>
      <c r="B42" s="19"/>
      <c r="C42" s="43"/>
      <c r="D42" s="20"/>
      <c r="E42" s="46" t="s">
        <v>93</v>
      </c>
      <c r="F42" s="16" t="s">
        <v>98</v>
      </c>
      <c r="G42" s="14">
        <v>1</v>
      </c>
      <c r="H42" s="14">
        <v>1</v>
      </c>
      <c r="I42" s="14">
        <v>1</v>
      </c>
      <c r="J42" s="13">
        <f t="shared" si="0"/>
        <v>1</v>
      </c>
      <c r="K42" s="13">
        <f t="shared" si="4"/>
        <v>1.4705882352941175</v>
      </c>
      <c r="L42" s="15">
        <f t="shared" si="5"/>
        <v>1.5844674536696015</v>
      </c>
      <c r="M42" s="13">
        <f t="shared" si="3"/>
        <v>0</v>
      </c>
      <c r="N42" s="1" t="s">
        <v>99</v>
      </c>
    </row>
    <row r="43" spans="1:14" s="18" customFormat="1" ht="23.25" x14ac:dyDescent="0.45">
      <c r="A43" s="19"/>
      <c r="B43" s="19"/>
      <c r="C43" s="43"/>
      <c r="D43" s="20"/>
      <c r="E43" s="46" t="s">
        <v>93</v>
      </c>
      <c r="F43" s="16" t="s">
        <v>100</v>
      </c>
      <c r="G43" s="14">
        <v>1</v>
      </c>
      <c r="H43" s="14">
        <v>1</v>
      </c>
      <c r="I43" s="14">
        <v>1</v>
      </c>
      <c r="J43" s="13">
        <f t="shared" si="0"/>
        <v>1</v>
      </c>
      <c r="K43" s="13">
        <f t="shared" si="4"/>
        <v>1.4705882352941175</v>
      </c>
      <c r="L43" s="15">
        <f t="shared" si="5"/>
        <v>1.5844674536696015</v>
      </c>
      <c r="M43" s="13">
        <f t="shared" si="3"/>
        <v>0</v>
      </c>
      <c r="N43" s="1" t="s">
        <v>99</v>
      </c>
    </row>
    <row r="44" spans="1:14" s="18" customFormat="1" ht="23.25" x14ac:dyDescent="0.45">
      <c r="A44" s="19" t="s">
        <v>101</v>
      </c>
      <c r="B44" s="19"/>
      <c r="C44" s="43"/>
      <c r="D44" s="20"/>
      <c r="E44" s="46" t="s">
        <v>93</v>
      </c>
      <c r="F44" s="16" t="s">
        <v>102</v>
      </c>
      <c r="G44" s="14">
        <v>1</v>
      </c>
      <c r="H44" s="14">
        <v>1</v>
      </c>
      <c r="I44" s="14">
        <v>1</v>
      </c>
      <c r="J44" s="13">
        <f t="shared" si="0"/>
        <v>1</v>
      </c>
      <c r="K44" s="13">
        <f t="shared" si="4"/>
        <v>1.4705882352941175</v>
      </c>
      <c r="L44" s="15">
        <f t="shared" si="5"/>
        <v>1.5844674536696015</v>
      </c>
      <c r="M44" s="13">
        <f t="shared" si="3"/>
        <v>0</v>
      </c>
      <c r="N44" s="1" t="s">
        <v>99</v>
      </c>
    </row>
    <row r="45" spans="1:14" s="18" customFormat="1" ht="23.25" x14ac:dyDescent="0.45">
      <c r="A45" s="19"/>
      <c r="B45" s="19"/>
      <c r="C45" s="43"/>
      <c r="D45" s="20"/>
      <c r="E45" s="46" t="s">
        <v>103</v>
      </c>
      <c r="F45" s="16" t="s">
        <v>104</v>
      </c>
      <c r="G45" s="14">
        <v>8</v>
      </c>
      <c r="H45" s="14">
        <v>12</v>
      </c>
      <c r="I45" s="14">
        <v>16</v>
      </c>
      <c r="J45" s="13">
        <f t="shared" si="0"/>
        <v>12</v>
      </c>
      <c r="K45" s="13">
        <f t="shared" si="4"/>
        <v>23.52941176470588</v>
      </c>
      <c r="L45" s="15">
        <f t="shared" si="5"/>
        <v>19.013609444035218</v>
      </c>
      <c r="M45" s="13">
        <f t="shared" si="3"/>
        <v>1.3333333333333333</v>
      </c>
      <c r="N45" s="1"/>
    </row>
    <row r="46" spans="1:14" s="18" customFormat="1" ht="23.25" x14ac:dyDescent="0.45">
      <c r="A46" s="19"/>
      <c r="B46" s="19"/>
      <c r="C46" s="43"/>
      <c r="D46" s="20"/>
      <c r="E46" s="46" t="s">
        <v>103</v>
      </c>
      <c r="F46" s="16" t="s">
        <v>105</v>
      </c>
      <c r="G46" s="14">
        <v>0</v>
      </c>
      <c r="H46" s="14">
        <v>1</v>
      </c>
      <c r="I46" s="14">
        <v>1</v>
      </c>
      <c r="J46" s="13">
        <f t="shared" si="0"/>
        <v>0.83333333333333337</v>
      </c>
      <c r="K46" s="13">
        <f t="shared" si="4"/>
        <v>1.4705882352941175</v>
      </c>
      <c r="L46" s="15">
        <f t="shared" si="5"/>
        <v>1.3203895447246681</v>
      </c>
      <c r="M46" s="13">
        <f t="shared" si="3"/>
        <v>0.16666666666666666</v>
      </c>
      <c r="N46" s="1"/>
    </row>
    <row r="47" spans="1:14" s="18" customFormat="1" ht="23.25" x14ac:dyDescent="0.45">
      <c r="A47" s="19"/>
      <c r="B47" s="19"/>
      <c r="C47" s="43"/>
      <c r="D47" s="20"/>
      <c r="E47" s="46" t="s">
        <v>66</v>
      </c>
      <c r="F47" s="16" t="s">
        <v>106</v>
      </c>
      <c r="G47" s="14">
        <v>1</v>
      </c>
      <c r="H47" s="14">
        <v>3</v>
      </c>
      <c r="I47" s="14">
        <v>6</v>
      </c>
      <c r="J47" s="13">
        <f t="shared" si="0"/>
        <v>3.1666666666666665</v>
      </c>
      <c r="K47" s="13">
        <f t="shared" si="4"/>
        <v>8.8235294117647047</v>
      </c>
      <c r="L47" s="15">
        <f t="shared" si="5"/>
        <v>5.0174802699537384</v>
      </c>
      <c r="M47" s="13">
        <f t="shared" si="3"/>
        <v>0.83333333333333337</v>
      </c>
      <c r="N47" s="1" t="s">
        <v>107</v>
      </c>
    </row>
    <row r="48" spans="1:14" s="18" customFormat="1" x14ac:dyDescent="0.45">
      <c r="A48" s="19"/>
      <c r="B48" s="19"/>
      <c r="C48" s="43"/>
      <c r="D48" s="20"/>
      <c r="E48" s="46" t="s">
        <v>31</v>
      </c>
      <c r="F48" s="51" t="s">
        <v>32</v>
      </c>
      <c r="G48" s="14">
        <v>6</v>
      </c>
      <c r="H48" s="14">
        <v>8</v>
      </c>
      <c r="I48" s="14">
        <v>12</v>
      </c>
      <c r="J48" s="13">
        <f t="shared" ref="J48:J55" si="6">(G48+4*H48+I48)/6</f>
        <v>8.3333333333333339</v>
      </c>
      <c r="K48" s="13">
        <f t="shared" si="4"/>
        <v>17.647058823529409</v>
      </c>
      <c r="L48" s="15">
        <f t="shared" si="5"/>
        <v>13.203895447246682</v>
      </c>
      <c r="M48" s="13">
        <f t="shared" ref="M48:M55" si="7">(I48-G48)/6</f>
        <v>1</v>
      </c>
      <c r="N48" s="1" t="s">
        <v>38</v>
      </c>
    </row>
    <row r="49" spans="1:14" s="18" customFormat="1" x14ac:dyDescent="0.45">
      <c r="A49" s="19"/>
      <c r="B49" s="19"/>
      <c r="C49" s="43"/>
      <c r="D49" s="20"/>
      <c r="E49" s="46" t="s">
        <v>23</v>
      </c>
      <c r="F49" s="51" t="s">
        <v>24</v>
      </c>
      <c r="G49" s="14">
        <f>SUM(G18:G47)*0.25</f>
        <v>13.25</v>
      </c>
      <c r="H49" s="14">
        <f>SUM(H18:H47)*0.25</f>
        <v>23.75</v>
      </c>
      <c r="I49" s="14">
        <f>SUM(I18:I47)*0.25</f>
        <v>42.5</v>
      </c>
      <c r="J49" s="13">
        <f t="shared" si="6"/>
        <v>25.125</v>
      </c>
      <c r="K49" s="13">
        <f t="shared" si="4"/>
        <v>62.499999999999993</v>
      </c>
      <c r="L49" s="15">
        <f t="shared" si="5"/>
        <v>39.809744773448742</v>
      </c>
      <c r="M49" s="13">
        <f t="shared" si="7"/>
        <v>4.875</v>
      </c>
      <c r="N49" s="1"/>
    </row>
    <row r="50" spans="1:14" s="18" customFormat="1" x14ac:dyDescent="0.45">
      <c r="A50" s="19"/>
      <c r="B50" s="19"/>
      <c r="C50" s="43"/>
      <c r="D50" s="20"/>
      <c r="E50" s="46" t="s">
        <v>14</v>
      </c>
      <c r="F50" s="51" t="s">
        <v>14</v>
      </c>
      <c r="G50" s="14">
        <f>SUM(G18:G47)*0.3</f>
        <v>15.899999999999999</v>
      </c>
      <c r="H50" s="14">
        <f>SUM(H18:H47)*0.3</f>
        <v>28.5</v>
      </c>
      <c r="I50" s="14">
        <f>SUM(I18:I47)*0.3</f>
        <v>51</v>
      </c>
      <c r="J50" s="13">
        <f t="shared" si="6"/>
        <v>30.150000000000002</v>
      </c>
      <c r="K50" s="13">
        <f t="shared" si="4"/>
        <v>75</v>
      </c>
      <c r="L50" s="15">
        <f t="shared" si="5"/>
        <v>47.771693728138494</v>
      </c>
      <c r="M50" s="13">
        <f t="shared" si="7"/>
        <v>5.8500000000000005</v>
      </c>
      <c r="N50" s="1"/>
    </row>
    <row r="51" spans="1:14" s="18" customFormat="1" ht="34.9" x14ac:dyDescent="0.45">
      <c r="A51" s="19"/>
      <c r="B51" s="19"/>
      <c r="C51" s="43"/>
      <c r="D51" s="20"/>
      <c r="E51" s="46" t="s">
        <v>28</v>
      </c>
      <c r="F51" s="16" t="s">
        <v>37</v>
      </c>
      <c r="G51" s="14">
        <v>6</v>
      </c>
      <c r="H51" s="14">
        <v>8</v>
      </c>
      <c r="I51" s="14">
        <v>10</v>
      </c>
      <c r="J51" s="13">
        <f t="shared" si="6"/>
        <v>8</v>
      </c>
      <c r="K51" s="13">
        <f t="shared" si="4"/>
        <v>14.705882352941176</v>
      </c>
      <c r="L51" s="15">
        <f t="shared" si="5"/>
        <v>12.675739629356812</v>
      </c>
      <c r="M51" s="13">
        <f t="shared" si="7"/>
        <v>0.66666666666666663</v>
      </c>
      <c r="N51" s="1"/>
    </row>
    <row r="52" spans="1:14" s="18" customFormat="1" ht="34.9" x14ac:dyDescent="0.45">
      <c r="A52" s="19"/>
      <c r="B52" s="19"/>
      <c r="C52" s="43"/>
      <c r="D52" s="20"/>
      <c r="E52" s="46" t="s">
        <v>27</v>
      </c>
      <c r="F52" s="51" t="s">
        <v>33</v>
      </c>
      <c r="G52" s="14">
        <v>4</v>
      </c>
      <c r="H52" s="14">
        <v>5</v>
      </c>
      <c r="I52" s="14">
        <v>6</v>
      </c>
      <c r="J52" s="13">
        <f t="shared" si="6"/>
        <v>5</v>
      </c>
      <c r="K52" s="13">
        <f t="shared" si="4"/>
        <v>8.8235294117647047</v>
      </c>
      <c r="L52" s="15">
        <f t="shared" si="5"/>
        <v>7.9223372683480084</v>
      </c>
      <c r="M52" s="13">
        <f t="shared" si="7"/>
        <v>0.33333333333333331</v>
      </c>
      <c r="N52" s="1"/>
    </row>
    <row r="53" spans="1:14" s="18" customFormat="1" ht="23.25" x14ac:dyDescent="0.45">
      <c r="A53" s="19"/>
      <c r="B53" s="19"/>
      <c r="C53" s="43"/>
      <c r="D53" s="20"/>
      <c r="E53" s="46" t="s">
        <v>25</v>
      </c>
      <c r="F53" s="16" t="s">
        <v>29</v>
      </c>
      <c r="G53" s="14">
        <v>16</v>
      </c>
      <c r="H53" s="14">
        <v>32</v>
      </c>
      <c r="I53" s="14">
        <v>44</v>
      </c>
      <c r="J53" s="13">
        <f t="shared" si="6"/>
        <v>31.333333333333332</v>
      </c>
      <c r="K53" s="13">
        <f t="shared" si="4"/>
        <v>64.705882352941174</v>
      </c>
      <c r="L53" s="15">
        <f t="shared" si="5"/>
        <v>49.64664688164752</v>
      </c>
      <c r="M53" s="13">
        <f t="shared" si="7"/>
        <v>4.666666666666667</v>
      </c>
      <c r="N53" s="1"/>
    </row>
    <row r="54" spans="1:14" s="18" customFormat="1" x14ac:dyDescent="0.45">
      <c r="A54" s="19"/>
      <c r="B54" s="19"/>
      <c r="C54" s="43"/>
      <c r="D54" s="20"/>
      <c r="E54" s="46"/>
      <c r="F54" s="16" t="s">
        <v>34</v>
      </c>
      <c r="G54" s="14">
        <v>1</v>
      </c>
      <c r="H54" s="14">
        <v>2</v>
      </c>
      <c r="I54" s="14">
        <v>3</v>
      </c>
      <c r="J54" s="13">
        <f t="shared" si="6"/>
        <v>2</v>
      </c>
      <c r="K54" s="13">
        <f t="shared" si="4"/>
        <v>4.4117647058823524</v>
      </c>
      <c r="L54" s="15">
        <f t="shared" si="5"/>
        <v>3.168934907339203</v>
      </c>
      <c r="M54" s="13">
        <f t="shared" si="7"/>
        <v>0.33333333333333331</v>
      </c>
      <c r="N54" s="1" t="s">
        <v>35</v>
      </c>
    </row>
    <row r="55" spans="1:14" s="18" customFormat="1" x14ac:dyDescent="0.45">
      <c r="A55" s="19"/>
      <c r="B55" s="19"/>
      <c r="C55" s="50"/>
      <c r="D55" s="48"/>
      <c r="E55" s="46"/>
      <c r="F55" s="51" t="s">
        <v>30</v>
      </c>
      <c r="G55" s="14">
        <v>1</v>
      </c>
      <c r="H55" s="14">
        <v>2</v>
      </c>
      <c r="I55" s="14">
        <v>3</v>
      </c>
      <c r="J55" s="13">
        <f t="shared" si="6"/>
        <v>2</v>
      </c>
      <c r="K55" s="13">
        <f t="shared" si="4"/>
        <v>4.4117647058823524</v>
      </c>
      <c r="L55" s="15">
        <f t="shared" si="5"/>
        <v>3.168934907339203</v>
      </c>
      <c r="M55" s="13">
        <f t="shared" si="7"/>
        <v>0.33333333333333331</v>
      </c>
      <c r="N55" s="1"/>
    </row>
    <row r="58" spans="1:14" x14ac:dyDescent="0.45">
      <c r="F58" s="26" t="s">
        <v>6</v>
      </c>
      <c r="G58" s="27">
        <f>SUM(G2:G55)</f>
        <v>158.15</v>
      </c>
      <c r="H58" s="27">
        <f>SUM(H2:H55)</f>
        <v>267.25</v>
      </c>
      <c r="I58" s="27">
        <f>SUM(I2:I55)</f>
        <v>425.5</v>
      </c>
      <c r="M58" s="32">
        <f>SQRT(SUMSQ(M2:M55))</f>
        <v>10.664807780733792</v>
      </c>
    </row>
    <row r="59" spans="1:14" x14ac:dyDescent="0.45">
      <c r="F59" s="26" t="s">
        <v>13</v>
      </c>
      <c r="G59" s="27">
        <f>(G58+4*H58+I58)/6</f>
        <v>275.44166666666666</v>
      </c>
      <c r="H59" s="28"/>
      <c r="I59" s="27"/>
      <c r="M59" s="32">
        <f>2*M58/G60</f>
        <v>31.367081708040562</v>
      </c>
    </row>
    <row r="60" spans="1:14" x14ac:dyDescent="0.45">
      <c r="F60" s="26" t="s">
        <v>5</v>
      </c>
      <c r="G60" s="29">
        <v>0.68</v>
      </c>
      <c r="H60" s="28"/>
      <c r="I60" s="27"/>
      <c r="M60" s="33">
        <f>M59/G63</f>
        <v>7.187223575450627E-2</v>
      </c>
    </row>
    <row r="61" spans="1:14" x14ac:dyDescent="0.45">
      <c r="A61" s="12"/>
      <c r="B61" s="12"/>
      <c r="C61" s="45"/>
      <c r="D61" s="12"/>
      <c r="E61" s="38"/>
      <c r="F61" s="26" t="s">
        <v>3</v>
      </c>
      <c r="G61" s="27">
        <f>G58/G60</f>
        <v>232.5735294117647</v>
      </c>
      <c r="H61" s="28">
        <f>H58/G60</f>
        <v>393.01470588235293</v>
      </c>
      <c r="I61" s="27">
        <f>I58/G60</f>
        <v>625.73529411764696</v>
      </c>
      <c r="M61" s="32"/>
    </row>
    <row r="62" spans="1:14" x14ac:dyDescent="0.45">
      <c r="A62" s="12"/>
      <c r="B62" s="12"/>
      <c r="C62" s="45"/>
      <c r="D62" s="12"/>
      <c r="E62" s="38"/>
      <c r="F62" s="30" t="s">
        <v>12</v>
      </c>
      <c r="G62" s="27">
        <f>(G61+4*H61+I61)/6</f>
        <v>405.06127450980392</v>
      </c>
      <c r="H62" s="28"/>
      <c r="I62" s="27"/>
      <c r="M62" s="32"/>
    </row>
    <row r="63" spans="1:14" x14ac:dyDescent="0.45">
      <c r="A63" s="12"/>
      <c r="B63" s="12"/>
      <c r="C63" s="45"/>
      <c r="D63" s="12"/>
      <c r="E63" s="38"/>
      <c r="F63" s="31" t="s">
        <v>11</v>
      </c>
      <c r="G63" s="27">
        <f>G62+M58*2/G60</f>
        <v>436.42835621784451</v>
      </c>
      <c r="H63" s="28"/>
      <c r="I63" s="27"/>
      <c r="M63" s="32"/>
      <c r="N63" s="12"/>
    </row>
    <row r="64" spans="1:14" x14ac:dyDescent="0.4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4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4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4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4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4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4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4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4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4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4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4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4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4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4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4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4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4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4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4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4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4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4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4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4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4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4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4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4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4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4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4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4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4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4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4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4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4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4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4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4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4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4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4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4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4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4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2" spans="1:14" x14ac:dyDescent="0.4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4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4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4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4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4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4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4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4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4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4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4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4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7" spans="1:14" x14ac:dyDescent="0.4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4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4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4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x14ac:dyDescent="0.4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4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x14ac:dyDescent="0.4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4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4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x14ac:dyDescent="0.4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4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x14ac:dyDescent="0.4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4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x14ac:dyDescent="0.4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x14ac:dyDescent="0.4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x14ac:dyDescent="0.4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4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x14ac:dyDescent="0.4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x14ac:dyDescent="0.4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x14ac:dyDescent="0.4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x14ac:dyDescent="0.4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4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x14ac:dyDescent="0.4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4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x14ac:dyDescent="0.4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4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x14ac:dyDescent="0.4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x14ac:dyDescent="0.4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x14ac:dyDescent="0.4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 x14ac:dyDescent="0.4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9" spans="1:14" x14ac:dyDescent="0.4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x14ac:dyDescent="0.4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4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4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4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4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4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4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4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4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4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4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4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САЙТ-181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2014-04-09T13:36:24Z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