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75" yWindow="120" windowWidth="24240" windowHeight="13620" tabRatio="704"/>
  </bookViews>
  <sheets>
    <sheet name="САЙТ-181" sheetId="19" r:id="rId1"/>
  </sheets>
  <definedNames>
    <definedName name="apf">#REF!</definedName>
    <definedName name="oth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19" l="1"/>
  <c r="H39" i="19"/>
  <c r="G39" i="19"/>
  <c r="I38" i="19"/>
  <c r="H38" i="19"/>
  <c r="G38" i="19"/>
  <c r="J27" i="19"/>
  <c r="K27" i="19" s="1"/>
  <c r="M27" i="19"/>
  <c r="J19" i="19" l="1"/>
  <c r="K19" i="19" s="1"/>
  <c r="M19" i="19"/>
  <c r="J36" i="19"/>
  <c r="K36" i="19" s="1"/>
  <c r="M36" i="19"/>
  <c r="J35" i="19"/>
  <c r="K35" i="19" s="1"/>
  <c r="M35" i="19"/>
  <c r="J34" i="19"/>
  <c r="K34" i="19" s="1"/>
  <c r="M34" i="19"/>
  <c r="J33" i="19"/>
  <c r="K33" i="19" s="1"/>
  <c r="M33" i="19"/>
  <c r="J32" i="19"/>
  <c r="K32" i="19" s="1"/>
  <c r="M32" i="19"/>
  <c r="J31" i="19"/>
  <c r="K31" i="19" s="1"/>
  <c r="M31" i="19"/>
  <c r="J30" i="19"/>
  <c r="K30" i="19" s="1"/>
  <c r="M30" i="19"/>
  <c r="J29" i="19"/>
  <c r="K29" i="19" s="1"/>
  <c r="M29" i="19"/>
  <c r="J28" i="19"/>
  <c r="K28" i="19" s="1"/>
  <c r="M28" i="19"/>
  <c r="J18" i="19"/>
  <c r="K18" i="19" s="1"/>
  <c r="M18" i="19"/>
  <c r="J17" i="19"/>
  <c r="K17" i="19" s="1"/>
  <c r="M17" i="19"/>
  <c r="J26" i="19"/>
  <c r="K26" i="19" s="1"/>
  <c r="M26" i="19"/>
  <c r="J25" i="19"/>
  <c r="K25" i="19" s="1"/>
  <c r="M25" i="19"/>
  <c r="J24" i="19"/>
  <c r="K24" i="19" s="1"/>
  <c r="M24" i="19"/>
  <c r="J23" i="19"/>
  <c r="K23" i="19" s="1"/>
  <c r="M23" i="19"/>
  <c r="J22" i="19"/>
  <c r="K22" i="19" s="1"/>
  <c r="M22" i="19"/>
  <c r="J21" i="19"/>
  <c r="K21" i="19" s="1"/>
  <c r="M21" i="19"/>
  <c r="J20" i="19"/>
  <c r="K20" i="19" s="1"/>
  <c r="M20" i="19"/>
  <c r="J16" i="19"/>
  <c r="K16" i="19" s="1"/>
  <c r="M16" i="19"/>
  <c r="J15" i="19"/>
  <c r="K15" i="19" s="1"/>
  <c r="M15" i="19"/>
  <c r="J14" i="19"/>
  <c r="K14" i="19" s="1"/>
  <c r="M14" i="19"/>
  <c r="J13" i="19"/>
  <c r="K13" i="19" s="1"/>
  <c r="M13" i="19"/>
  <c r="J12" i="19"/>
  <c r="K12" i="19" s="1"/>
  <c r="M12" i="19"/>
  <c r="J11" i="19"/>
  <c r="K11" i="19" s="1"/>
  <c r="M11" i="19"/>
  <c r="M4" i="19" l="1"/>
  <c r="M5" i="19"/>
  <c r="M6" i="19"/>
  <c r="M7" i="19"/>
  <c r="M8" i="19"/>
  <c r="M9" i="19"/>
  <c r="M10" i="19"/>
  <c r="J4" i="19"/>
  <c r="K4" i="19" s="1"/>
  <c r="J5" i="19"/>
  <c r="K5" i="19" s="1"/>
  <c r="J6" i="19"/>
  <c r="K6" i="19" s="1"/>
  <c r="J7" i="19"/>
  <c r="K7" i="19" s="1"/>
  <c r="J8" i="19"/>
  <c r="K8" i="19" s="1"/>
  <c r="J9" i="19"/>
  <c r="K9" i="19" s="1"/>
  <c r="J10" i="19"/>
  <c r="K10" i="19" s="1"/>
  <c r="M3" i="19" l="1"/>
  <c r="J3" i="19"/>
  <c r="K3" i="19" s="1"/>
  <c r="J37" i="19" l="1"/>
  <c r="K37" i="19" s="1"/>
  <c r="M37" i="19"/>
  <c r="J40" i="19"/>
  <c r="K40" i="19" s="1"/>
  <c r="M40" i="19"/>
  <c r="J41" i="19"/>
  <c r="K41" i="19" s="1"/>
  <c r="M41" i="19"/>
  <c r="J42" i="19"/>
  <c r="K42" i="19" s="1"/>
  <c r="M42" i="19"/>
  <c r="J43" i="19"/>
  <c r="K43" i="19" s="1"/>
  <c r="M43" i="19"/>
  <c r="J44" i="19"/>
  <c r="K44" i="19" s="1"/>
  <c r="M44" i="19"/>
  <c r="M39" i="19" l="1"/>
  <c r="J39" i="19"/>
  <c r="K39" i="19" s="1"/>
  <c r="J38" i="19" l="1"/>
  <c r="K38" i="19" s="1"/>
  <c r="M38" i="19"/>
  <c r="I47" i="19"/>
  <c r="I50" i="19" s="1"/>
  <c r="G47" i="19"/>
  <c r="G50" i="19" s="1"/>
  <c r="H47" i="19"/>
  <c r="H50" i="19" s="1"/>
  <c r="M47" i="19" l="1"/>
  <c r="M48" i="19" s="1"/>
  <c r="G48" i="19"/>
  <c r="G51" i="19"/>
  <c r="G52" i="19" l="1"/>
  <c r="L27" i="19" s="1"/>
  <c r="L36" i="19" l="1"/>
  <c r="L19" i="19"/>
  <c r="L34" i="19"/>
  <c r="L35" i="19"/>
  <c r="L32" i="19"/>
  <c r="L33" i="19"/>
  <c r="L30" i="19"/>
  <c r="L31" i="19"/>
  <c r="L28" i="19"/>
  <c r="L29" i="19"/>
  <c r="L18" i="19"/>
  <c r="L17" i="19"/>
  <c r="L25" i="19"/>
  <c r="L26" i="19"/>
  <c r="L23" i="19"/>
  <c r="L24" i="19"/>
  <c r="L22" i="19"/>
  <c r="L20" i="19"/>
  <c r="L21" i="19"/>
  <c r="L15" i="19"/>
  <c r="L16" i="19"/>
  <c r="L14" i="19"/>
  <c r="L13" i="19"/>
  <c r="L11" i="19"/>
  <c r="L12" i="19"/>
  <c r="L3" i="19"/>
  <c r="L5" i="19"/>
  <c r="L9" i="19"/>
  <c r="L6" i="19"/>
  <c r="L10" i="19"/>
  <c r="L7" i="19"/>
  <c r="L4" i="19"/>
  <c r="L8" i="19"/>
  <c r="L41" i="19"/>
  <c r="L40" i="19"/>
  <c r="L38" i="19"/>
  <c r="L39" i="19"/>
  <c r="L44" i="19"/>
  <c r="L43" i="19"/>
  <c r="L42" i="19"/>
  <c r="L37" i="19"/>
  <c r="M49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F49" authorId="0" shape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<sst xmlns="http://schemas.openxmlformats.org/spreadsheetml/2006/main" count="133" uniqueCount="100">
  <si>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</si>
  <si>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</si>
  <si>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</si>
  <si>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</si>
  <si>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</si>
  <si>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</si>
  <si>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</si>
  <si>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</si>
  <si>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</si>
  <si>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</si>
  <si>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</si>
  <si>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</si>
  <si>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</si>
  <si>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</si>
  <si>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</si>
  <si>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</si>
  <si>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</si>
  <si>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</si>
  <si>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</si>
  <si>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</si>
  <si>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</si>
  <si>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САЙТ-181 Мультипозиционность заказа</t>
  </si>
  <si>
    <t>Требования:
1. В заказ добавить поддержку нескольких товарных позиций (сейчас заказ всегда состоит из 1 позиции)
2. В корзину добавить возможность автоматической группировки позиций по поставщику для последующего формирования заказов на основе таких групп
3. В настроки поставщика добавить переключатель поддержки мультипозиционного товара
4. Если в заказе больше одной позиции и стоимость доставки &gt; 0, должно отображаться сообщение: "Стоимость заказа может быть уточнена после обработки" (для всех директ и оффлайн партнёров, кроме ОЗОН)
5. Стоимость доставки рассчитывается исходя из суммарного веса позиций по матрице доставки (для всех директ и оффлайн партнёров, кроме ОЗОН)
Допущения и ограничения:
1. Система не гарантирует и не учитывает возможность доставки при автоматической группировке
2. Директ партнёры берут на себя риски, связанные с невозможностью доставить товары одной доставкой
3. Заказ подтверждается банком полностью, а не по отдельным позициям
4. Интерфейс проектируем мы, на основании имеющихся прототипов от Fjord
Требования к ОЗОН:
1. Методы получения способов доставки, проверки возможности заказа и подтверждения заказа должны принимать на вход заказы с несколькими позициями
2. Фиксация цены должна продолжить работать с каждым товаром по отдельности</t>
  </si>
  <si>
    <t>Тестирвание</t>
  </si>
  <si>
    <t>Тестирвание (на обоих окружениях)</t>
  </si>
  <si>
    <t>Менеджмент</t>
  </si>
  <si>
    <t>Из них уже потрачено 20</t>
  </si>
  <si>
    <t>Аналитика</t>
  </si>
  <si>
    <t>Архитектура</t>
  </si>
  <si>
    <t>Управление проектом (менеджмент + тех. руководство проектом)</t>
  </si>
  <si>
    <t>Деплой (на обоих окружениях)</t>
  </si>
  <si>
    <t>Интеграция</t>
  </si>
  <si>
    <t>Интеграционное тестирование</t>
  </si>
  <si>
    <t>Аналитическая поддержка (при возникновении вопросов в ходе разработки - решение их с заказчиком и партнерами, ответы на вопросы заказчика по функционалу)</t>
  </si>
  <si>
    <t>Приемка</t>
  </si>
  <si>
    <t>Запрос недостающих материалов у заказчика перед выкатом, согласование деталей (интерфейсов, текстов и пр.).</t>
  </si>
  <si>
    <r>
      <t xml:space="preserve">Аналитика 
</t>
    </r>
    <r>
      <rPr>
        <sz val="8"/>
        <color theme="1"/>
        <rFont val="Arial"/>
        <family val="2"/>
        <charset val="204"/>
      </rPr>
      <t>- предварительное согласование требований,
- спецификация,
- созвоны и обсуждения требований с Банком, Озон,
- актуализация спецификации после релиза.</t>
    </r>
  </si>
  <si>
    <t>Архитектурная поддержка проекта 
(общение с ОЗОН, обновление технической документации)</t>
  </si>
  <si>
    <t>Настройки, тестирование (на тестовом и продуктивном окружениях), в т.ч. ревью API Озон на реализацию мультипозиционности.</t>
  </si>
  <si>
    <t>Согласование взаимодействий с ИС Банка по подтверждению заказов</t>
  </si>
  <si>
    <t>Формат передачи артикулов товаров</t>
  </si>
  <si>
    <t>Проектирование доработок во взаимодействиях с оффлайн-партнёрами</t>
  </si>
  <si>
    <t>Проектирование доработок во взаимодействиях с ИС Банка по подтверждению заказов</t>
  </si>
  <si>
    <t>Проектирование доработок компонента Корзины</t>
  </si>
  <si>
    <t>Проектирование доработок для оформления мультипозиционного заказа</t>
  </si>
  <si>
    <t>Обновление документации на взаимодействие с оффлайн-партнёрами</t>
  </si>
  <si>
    <t>Обновление документации на взаимодействия с ИС Банка</t>
  </si>
  <si>
    <t>API и постановка задач</t>
  </si>
  <si>
    <t>Ревью существующей реализации и постановка задачи</t>
  </si>
  <si>
    <t>API и постановка задач.
Группировку и сортировку товаров делаем на сайте на основании поля BasketItemGroup.</t>
  </si>
  <si>
    <t>API и постановка задач.
Методы для работы с заказом не будут знать о группах.</t>
  </si>
  <si>
    <t>Сайт</t>
  </si>
  <si>
    <t>Отображение групп товаров на странице Корзина сайта</t>
  </si>
  <si>
    <t>Алгоритм отображения групп товаров в корзине на сайте</t>
  </si>
  <si>
    <t>Группировка:
    - основываясь на поле BasketItemGroup
    - недоступные товары (неактивные, непромодерированные) из групп исключаются
Сортировка:
    - сначала группы
    - группы отсортированы между собой хронологически по дате формирования
    - внутри группы сортировка хронологическая
    - отдельные товары идут последними в хронологическом порядке</t>
  </si>
  <si>
    <t>Каталог</t>
  </si>
  <si>
    <t>Алгоритм присвоения группы товарам корзины компонента Каталог</t>
  </si>
  <si>
    <t>В зависимости от настройки партнёра, его товары автоматически объединяются в группу.
Договорились, что в BasketItem появляется поле BasketItemGroup. Пока что в нём – Id поставщика.</t>
  </si>
  <si>
    <t>Доработка страницы создания заказа на сайте для поддержки мультипозиционных заказов</t>
  </si>
  <si>
    <t>Доработка алгоритма создания заказа для мультипозиционных заказов</t>
  </si>
  <si>
    <t>Обновление сущностей.
Новый метод CreateOrderFromBasketItems.
Каталог самостоятельно проверяет, что все товары от однго поставщика.
Должна быть реализована проверка на доступность всех товаров (активны и промодерированы).</t>
  </si>
  <si>
    <t>Доработка алгоритма расчёта стоимости доставки для мультипозиционных заказов</t>
  </si>
  <si>
    <t>Теперь доставка расcчитывается сразу для нескольких позиций.
Каталог самостоятельно проверяет, что все товары от одного поставщика.</t>
  </si>
  <si>
    <t>АРМ Каталога</t>
  </si>
  <si>
    <t>Отображение позиций заказа в списке заказов АРМ Каталога</t>
  </si>
  <si>
    <t>Отображение позиций заказа на карточке заказа в АРМ Каталога</t>
  </si>
  <si>
    <t>Доработка логики управления заказами компонента Каталог</t>
  </si>
  <si>
    <t>Упраление признаком поддержки мультипозиционных заказов на странице редактирования поставщика в АРМ каталога</t>
  </si>
  <si>
    <t>Интеграции не нужно</t>
  </si>
  <si>
    <t>В PartnerSettings</t>
  </si>
  <si>
    <t>АРМ Клиентов</t>
  </si>
  <si>
    <t>Отображение позиций заказа в списке заказов АРМ Клиентов</t>
  </si>
  <si>
    <t>Отображение позиций заказа на карточке заказа АРМ Клиентов</t>
  </si>
  <si>
    <t>Отображение позиций заказа в списке заказов раздела «Мои заказы» сайта</t>
  </si>
  <si>
    <t>Отображение позиций заказа в карточке заказа раздела «Мои заказы» сайта</t>
  </si>
  <si>
    <t>Коннектор к Партнёрам</t>
  </si>
  <si>
    <t>Отображение позиций заказа в email нотификации партнёров о новых заказах</t>
  </si>
  <si>
    <t>Доработка логики взаимодействия с оффлайн-партнёрами по проверке заказа</t>
  </si>
  <si>
    <t>Доработка логики взаимодействия с оффлайн-партнёрами по подтверждению заказа</t>
  </si>
  <si>
    <t>Доработка логики взаимодействия с оффлайн-партнёрами по пакетному подтверждению нескольких заказов</t>
  </si>
  <si>
    <t>Доработка логики взаимодействия с ОЗОН по проверке заказа</t>
  </si>
  <si>
    <t>Для ОЗОН реализованы уникальные взаимодействия, учитывающие способы доставки товаров ОЗОН</t>
  </si>
  <si>
    <t>Доработка логики взаимодействия с ОЗОН по подтверждению заказа</t>
  </si>
  <si>
    <t>К</t>
  </si>
  <si>
    <t>Доработка логики взаимодействия с ОЗОН по получению вариантов доставки</t>
  </si>
  <si>
    <t>Коннектор к Банку</t>
  </si>
  <si>
    <t>Обновление логики взаимодействия с ИС Банка по выгрузке новых заказов</t>
  </si>
  <si>
    <t>Обновление логики взаимодействия с Uniteller по оплате заказа</t>
  </si>
  <si>
    <t>Доработка алгоритма расчёта популярности товаров по заказам для учёта всех позиций заказа</t>
  </si>
  <si>
    <t>Терепь 1 заказ != 1 товар</t>
  </si>
  <si>
    <t>Добавление признака поддержки мультипозиционных заказов в сущность Поставщик компонента Каталог</t>
  </si>
  <si>
    <t>Доработка алгоритма расчёта курсов для стоимости доставки</t>
  </si>
  <si>
    <t>Исключение артикула товара и категории из механик расчёта курса</t>
  </si>
  <si>
    <t>Разработка
+ Интеграция АРМ Каталога с функционалом управления заказами компонента Каталог
+ Проектирование интерфейса</t>
  </si>
  <si>
    <t>Разработка
+ Проектирование интерфейса</t>
  </si>
  <si>
    <t>Разработка
+ Интеграция сайта с функционалом Корзина компонента Каталог
+ Проектирование интерфейса
У группы товаров общая кнопка заказа, итоговая цена (без доставки) и т.п.
Необходимо реализовать перерасчёт цены группы при изменении кол-ва товаров в позиции.</t>
  </si>
  <si>
    <t>Разработка
+ Интеграция сайта с функционалом создания мультипозиционных заказов компонента Каталог
+ Проектирование интерфейса
Отображение групп вознаграждений и расчёт доставки</t>
  </si>
  <si>
    <t>Разработка
+ Интеграция сайта с функционалом получения заказов компонента Каталог
+ Проектирование интерфейса</t>
  </si>
  <si>
    <t>Разработка
+ Интеграция АРМ Клиентов с копонентом Каталог
+ Проектирование интерфейса</t>
  </si>
  <si>
    <t>АРМ Акций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</si>
</sst>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vertical="top" wrapText="1"/>
    </xf>
    <xf numFmtId="1" fontId="6" fillId="2" borderId="2" xfId="0" applyNumberFormat="1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top" wrapText="1"/>
    </xf>
    <xf numFmtId="1" fontId="4" fillId="2" borderId="1" xfId="0" applyNumberFormat="1" applyFont="1" applyFill="1" applyBorder="1" applyAlignment="1">
      <alignment horizontal="center" vertical="top" wrapText="1"/>
    </xf>
    <xf numFmtId="1" fontId="6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6" fillId="5" borderId="2" xfId="0" applyFont="1" applyFill="1" applyBorder="1" applyAlignment="1">
      <alignment vertical="top" wrapText="1"/>
    </xf>
    <xf numFmtId="1" fontId="6" fillId="5" borderId="2" xfId="0" applyNumberFormat="1" applyFont="1" applyFill="1" applyBorder="1" applyAlignment="1">
      <alignment vertical="top" wrapText="1"/>
    </xf>
    <xf numFmtId="0" fontId="7" fillId="5" borderId="2" xfId="0" applyFont="1" applyFill="1" applyBorder="1" applyAlignment="1">
      <alignment vertical="top" wrapText="1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vertical="top" wrapText="1"/>
    </xf>
    <xf numFmtId="1" fontId="4" fillId="5" borderId="1" xfId="0" applyNumberFormat="1" applyFont="1" applyFill="1" applyBorder="1" applyAlignment="1">
      <alignment horizontal="center" vertical="top" wrapText="1"/>
    </xf>
    <xf numFmtId="1" fontId="6" fillId="5" borderId="1" xfId="0" applyNumberFormat="1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vertical="top" wrapText="1"/>
    </xf>
    <xf numFmtId="0" fontId="9" fillId="5" borderId="0" xfId="0" applyFont="1" applyFill="1" applyAlignment="1">
      <alignment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0"/>
  <sheetViews>
    <sheetView tabSelected="1" topLeftCell="D1" workbookViewId="0">
      <pane ySplit="1" topLeftCell="A23" activePane="bottomLeft" state="frozen"/>
      <selection activeCell="C1" sqref="C1"/>
      <selection pane="bottomLeft" activeCell="C40" sqref="C40"/>
    </sheetView>
  </sheetViews>
  <sheetFormatPr defaultColWidth="8.86328125" defaultRowHeight="11.65" x14ac:dyDescent="0.45"/>
  <cols>
    <col min="1" max="1" width="12.265625" style="17" hidden="1" customWidth="1"/>
    <col min="2" max="2" width="7.1328125" style="17" hidden="1" customWidth="1"/>
    <col min="3" max="3" width="8.86328125" style="39" customWidth="1"/>
    <col min="4" max="4" width="26" style="18" bestFit="1" customWidth="1"/>
    <col min="5" max="5" width="14.86328125" style="6" bestFit="1" customWidth="1"/>
    <col min="6" max="6" width="45.265625" style="19" customWidth="1"/>
    <col min="7" max="7" width="7.86328125" style="20" customWidth="1"/>
    <col min="8" max="8" width="10" style="20" customWidth="1"/>
    <col min="9" max="9" width="9.3984375" style="20" customWidth="1"/>
    <col min="10" max="10" width="9" style="20" customWidth="1"/>
    <col min="11" max="11" width="9.265625" style="20" bestFit="1" customWidth="1"/>
    <col min="12" max="12" width="11.3984375" style="21" bestFit="1" customWidth="1"/>
    <col min="13" max="13" width="8" style="20" customWidth="1"/>
    <col min="14" max="14" width="102.265625" style="36" customWidth="1"/>
    <col min="15" max="16384" width="8.86328125" style="11"/>
  </cols>
  <sheetData>
    <row r="1" spans="1:14" s="6" customFormat="1" ht="34.9" x14ac:dyDescent="0.45">
      <c r="A1" s="1" t="s">
        <v>17</v>
      </c>
      <c r="B1" s="1" t="s">
        <v>18</v>
      </c>
      <c r="C1" s="37" t="s">
        <v>16</v>
      </c>
      <c r="D1" s="2" t="s">
        <v>15</v>
      </c>
      <c r="E1" s="2" t="s">
        <v>20</v>
      </c>
      <c r="F1" s="3" t="s">
        <v>19</v>
      </c>
      <c r="G1" s="4" t="s">
        <v>1</v>
      </c>
      <c r="H1" s="4" t="s">
        <v>2</v>
      </c>
      <c r="I1" s="4" t="s">
        <v>0</v>
      </c>
      <c r="J1" s="4" t="s">
        <v>7</v>
      </c>
      <c r="K1" s="4" t="s">
        <v>8</v>
      </c>
      <c r="L1" s="5" t="s">
        <v>9</v>
      </c>
      <c r="M1" s="4" t="s">
        <v>10</v>
      </c>
      <c r="N1" s="34" t="s">
        <v>4</v>
      </c>
    </row>
    <row r="2" spans="1:14" s="14" customFormat="1" ht="182.25" x14ac:dyDescent="0.45">
      <c r="A2" s="30"/>
      <c r="B2" s="31"/>
      <c r="C2" s="8">
        <f>SUM(L3:L44)</f>
        <v>472.37175212077329</v>
      </c>
      <c r="D2" s="9" t="s">
        <v>21</v>
      </c>
      <c r="E2" s="32"/>
      <c r="F2" s="13"/>
      <c r="G2" s="10"/>
      <c r="H2" s="10"/>
      <c r="I2" s="10"/>
      <c r="J2" s="10"/>
      <c r="K2" s="10"/>
      <c r="L2" s="7"/>
      <c r="M2" s="10"/>
      <c r="N2" s="35" t="s">
        <v>22</v>
      </c>
    </row>
    <row r="3" spans="1:14" s="14" customFormat="1" ht="52.15" x14ac:dyDescent="0.45">
      <c r="A3" s="15"/>
      <c r="B3" s="15"/>
      <c r="C3" s="43"/>
      <c r="D3" s="41"/>
      <c r="E3" s="45" t="s">
        <v>27</v>
      </c>
      <c r="F3" s="46" t="s">
        <v>36</v>
      </c>
      <c r="G3" s="12">
        <v>22</v>
      </c>
      <c r="H3" s="12">
        <v>23</v>
      </c>
      <c r="I3" s="12">
        <v>24</v>
      </c>
      <c r="J3" s="12">
        <f t="shared" ref="J3:J36" si="0">(G3+4*H3+I3)/6</f>
        <v>23</v>
      </c>
      <c r="K3" s="12">
        <f>J3/$G$49</f>
        <v>33.823529411764703</v>
      </c>
      <c r="L3" s="47">
        <f>J3*$G$52/$G$48</f>
        <v>36.76563085793785</v>
      </c>
      <c r="M3" s="12">
        <f t="shared" ref="M3:M36" si="1">(I3-G3)/6</f>
        <v>0.33333333333333331</v>
      </c>
      <c r="N3" s="48" t="s">
        <v>26</v>
      </c>
    </row>
    <row r="4" spans="1:14" s="14" customFormat="1" ht="23.25" x14ac:dyDescent="0.45">
      <c r="A4" s="15"/>
      <c r="B4" s="15"/>
      <c r="C4" s="38"/>
      <c r="D4" s="16"/>
      <c r="E4" s="45" t="s">
        <v>28</v>
      </c>
      <c r="F4" s="46" t="s">
        <v>39</v>
      </c>
      <c r="G4" s="12">
        <v>1</v>
      </c>
      <c r="H4" s="12">
        <v>2</v>
      </c>
      <c r="I4" s="12">
        <v>4</v>
      </c>
      <c r="J4" s="12">
        <f t="shared" si="0"/>
        <v>2.1666666666666665</v>
      </c>
      <c r="K4" s="12">
        <f>J4/$G$49</f>
        <v>3.1862745098039209</v>
      </c>
      <c r="L4" s="47">
        <f>J4*$G$52/$G$48</f>
        <v>3.4634289938637104</v>
      </c>
      <c r="M4" s="12">
        <f t="shared" si="1"/>
        <v>0.5</v>
      </c>
      <c r="N4" s="48" t="s">
        <v>40</v>
      </c>
    </row>
    <row r="5" spans="1:14" s="14" customFormat="1" ht="23.25" x14ac:dyDescent="0.45">
      <c r="A5" s="15"/>
      <c r="B5" s="15"/>
      <c r="C5" s="38"/>
      <c r="D5" s="16"/>
      <c r="E5" s="45" t="s">
        <v>28</v>
      </c>
      <c r="F5" s="46" t="s">
        <v>41</v>
      </c>
      <c r="G5" s="12">
        <v>2</v>
      </c>
      <c r="H5" s="12">
        <v>3</v>
      </c>
      <c r="I5" s="12">
        <v>4</v>
      </c>
      <c r="J5" s="12">
        <f t="shared" si="0"/>
        <v>3</v>
      </c>
      <c r="K5" s="12">
        <f>J5/$G$49</f>
        <v>4.4117647058823524</v>
      </c>
      <c r="L5" s="47">
        <f>J5*$G$52/$G$48</f>
        <v>4.7955170684266761</v>
      </c>
      <c r="M5" s="12">
        <f t="shared" si="1"/>
        <v>0.33333333333333331</v>
      </c>
      <c r="N5" s="48" t="s">
        <v>47</v>
      </c>
    </row>
    <row r="6" spans="1:14" s="14" customFormat="1" ht="23.25" x14ac:dyDescent="0.45">
      <c r="A6" s="15"/>
      <c r="B6" s="15"/>
      <c r="C6" s="38"/>
      <c r="D6" s="16"/>
      <c r="E6" s="45" t="s">
        <v>28</v>
      </c>
      <c r="F6" s="46" t="s">
        <v>42</v>
      </c>
      <c r="G6" s="12">
        <v>1</v>
      </c>
      <c r="H6" s="12">
        <v>3</v>
      </c>
      <c r="I6" s="12">
        <v>4</v>
      </c>
      <c r="J6" s="12">
        <f t="shared" si="0"/>
        <v>2.8333333333333335</v>
      </c>
      <c r="K6" s="12">
        <f>J6/$G$49</f>
        <v>4.166666666666667</v>
      </c>
      <c r="L6" s="47">
        <f>J6*$G$52/$G$48</f>
        <v>4.5290994535140836</v>
      </c>
      <c r="M6" s="12">
        <f t="shared" si="1"/>
        <v>0.5</v>
      </c>
      <c r="N6" s="48" t="s">
        <v>48</v>
      </c>
    </row>
    <row r="7" spans="1:14" s="14" customFormat="1" ht="20.25" x14ac:dyDescent="0.45">
      <c r="A7" s="15"/>
      <c r="B7" s="15"/>
      <c r="C7" s="38"/>
      <c r="D7" s="16"/>
      <c r="E7" s="45" t="s">
        <v>28</v>
      </c>
      <c r="F7" s="46" t="s">
        <v>43</v>
      </c>
      <c r="G7" s="12">
        <v>2</v>
      </c>
      <c r="H7" s="12">
        <v>4</v>
      </c>
      <c r="I7" s="12">
        <v>6</v>
      </c>
      <c r="J7" s="12">
        <f t="shared" si="0"/>
        <v>4</v>
      </c>
      <c r="K7" s="12">
        <f>J7/$G$49</f>
        <v>5.8823529411764701</v>
      </c>
      <c r="L7" s="47">
        <f>J7*$G$52/$G$48</f>
        <v>6.3940227579022348</v>
      </c>
      <c r="M7" s="12">
        <f t="shared" si="1"/>
        <v>0.66666666666666663</v>
      </c>
      <c r="N7" s="48" t="s">
        <v>49</v>
      </c>
    </row>
    <row r="8" spans="1:14" s="14" customFormat="1" ht="23.25" x14ac:dyDescent="0.45">
      <c r="A8" s="15"/>
      <c r="B8" s="15"/>
      <c r="C8" s="38"/>
      <c r="D8" s="16"/>
      <c r="E8" s="45" t="s">
        <v>28</v>
      </c>
      <c r="F8" s="46" t="s">
        <v>44</v>
      </c>
      <c r="G8" s="12">
        <v>3</v>
      </c>
      <c r="H8" s="12">
        <v>6</v>
      </c>
      <c r="I8" s="12">
        <v>8</v>
      </c>
      <c r="J8" s="12">
        <f t="shared" si="0"/>
        <v>5.833333333333333</v>
      </c>
      <c r="K8" s="12">
        <f>J8/$G$49</f>
        <v>8.5784313725490193</v>
      </c>
      <c r="L8" s="47">
        <f>J8*$G$52/$G$48</f>
        <v>9.324616521940758</v>
      </c>
      <c r="M8" s="12">
        <f t="shared" si="1"/>
        <v>0.83333333333333337</v>
      </c>
      <c r="N8" s="48" t="s">
        <v>50</v>
      </c>
    </row>
    <row r="9" spans="1:14" s="14" customFormat="1" ht="23.25" x14ac:dyDescent="0.45">
      <c r="A9" s="15"/>
      <c r="B9" s="15"/>
      <c r="C9" s="38"/>
      <c r="D9" s="16"/>
      <c r="E9" s="45" t="s">
        <v>28</v>
      </c>
      <c r="F9" s="46" t="s">
        <v>45</v>
      </c>
      <c r="G9" s="12">
        <v>1</v>
      </c>
      <c r="H9" s="12">
        <v>2</v>
      </c>
      <c r="I9" s="12">
        <v>3</v>
      </c>
      <c r="J9" s="12">
        <f t="shared" si="0"/>
        <v>2</v>
      </c>
      <c r="K9" s="12">
        <f>J9/$G$49</f>
        <v>2.9411764705882351</v>
      </c>
      <c r="L9" s="47">
        <f>J9*$G$52/$G$48</f>
        <v>3.1970113789511174</v>
      </c>
      <c r="M9" s="12">
        <f t="shared" si="1"/>
        <v>0.33333333333333331</v>
      </c>
      <c r="N9" s="48"/>
    </row>
    <row r="10" spans="1:14" s="14" customFormat="1" x14ac:dyDescent="0.45">
      <c r="A10" s="15"/>
      <c r="B10" s="15"/>
      <c r="C10" s="38"/>
      <c r="D10" s="16"/>
      <c r="E10" s="45" t="s">
        <v>28</v>
      </c>
      <c r="F10" s="46" t="s">
        <v>46</v>
      </c>
      <c r="G10" s="12">
        <v>1</v>
      </c>
      <c r="H10" s="12">
        <v>2</v>
      </c>
      <c r="I10" s="12">
        <v>3</v>
      </c>
      <c r="J10" s="12">
        <f t="shared" si="0"/>
        <v>2</v>
      </c>
      <c r="K10" s="12">
        <f>J10/$G$49</f>
        <v>2.9411764705882351</v>
      </c>
      <c r="L10" s="47">
        <f>J10*$G$52/$G$48</f>
        <v>3.1970113789511174</v>
      </c>
      <c r="M10" s="12">
        <f t="shared" si="1"/>
        <v>0.33333333333333331</v>
      </c>
      <c r="N10" s="48"/>
    </row>
    <row r="11" spans="1:14" s="67" customFormat="1" ht="60.75" x14ac:dyDescent="0.45">
      <c r="A11" s="59"/>
      <c r="B11" s="59"/>
      <c r="C11" s="60"/>
      <c r="D11" s="61"/>
      <c r="E11" s="62" t="s">
        <v>51</v>
      </c>
      <c r="F11" s="63" t="s">
        <v>52</v>
      </c>
      <c r="G11" s="64">
        <v>7</v>
      </c>
      <c r="H11" s="64">
        <v>15</v>
      </c>
      <c r="I11" s="64">
        <v>31</v>
      </c>
      <c r="J11" s="64">
        <f t="shared" si="0"/>
        <v>16.333333333333332</v>
      </c>
      <c r="K11" s="64">
        <f>J11/$G$49</f>
        <v>24.019607843137251</v>
      </c>
      <c r="L11" s="65">
        <f>J11*$G$52/$G$48</f>
        <v>26.108926261434124</v>
      </c>
      <c r="M11" s="64">
        <f t="shared" si="1"/>
        <v>4</v>
      </c>
      <c r="N11" s="66" t="s">
        <v>95</v>
      </c>
    </row>
    <row r="12" spans="1:14" s="67" customFormat="1" ht="81" x14ac:dyDescent="0.45">
      <c r="A12" s="59"/>
      <c r="B12" s="59"/>
      <c r="C12" s="60"/>
      <c r="D12" s="61"/>
      <c r="E12" s="62" t="s">
        <v>51</v>
      </c>
      <c r="F12" s="63" t="s">
        <v>53</v>
      </c>
      <c r="G12" s="64">
        <v>2</v>
      </c>
      <c r="H12" s="64">
        <v>5</v>
      </c>
      <c r="I12" s="64">
        <v>12</v>
      </c>
      <c r="J12" s="64">
        <f t="shared" si="0"/>
        <v>5.666666666666667</v>
      </c>
      <c r="K12" s="64">
        <f>J12/$G$49</f>
        <v>8.3333333333333339</v>
      </c>
      <c r="L12" s="65">
        <f>J12*$G$52/$G$48</f>
        <v>9.0581989070281672</v>
      </c>
      <c r="M12" s="64">
        <f t="shared" si="1"/>
        <v>1.6666666666666667</v>
      </c>
      <c r="N12" s="66" t="s">
        <v>54</v>
      </c>
    </row>
    <row r="13" spans="1:14" s="67" customFormat="1" ht="23.25" x14ac:dyDescent="0.45">
      <c r="A13" s="59"/>
      <c r="B13" s="59"/>
      <c r="C13" s="60"/>
      <c r="D13" s="61"/>
      <c r="E13" s="62" t="s">
        <v>55</v>
      </c>
      <c r="F13" s="63" t="s">
        <v>56</v>
      </c>
      <c r="G13" s="64">
        <v>1</v>
      </c>
      <c r="H13" s="64">
        <v>2</v>
      </c>
      <c r="I13" s="64">
        <v>3</v>
      </c>
      <c r="J13" s="64">
        <f t="shared" si="0"/>
        <v>2</v>
      </c>
      <c r="K13" s="64">
        <f>J13/$G$49</f>
        <v>2.9411764705882351</v>
      </c>
      <c r="L13" s="65">
        <f>J13*$G$52/$G$48</f>
        <v>3.1970113789511174</v>
      </c>
      <c r="M13" s="64">
        <f t="shared" si="1"/>
        <v>0.33333333333333331</v>
      </c>
      <c r="N13" s="66" t="s">
        <v>57</v>
      </c>
    </row>
    <row r="14" spans="1:14" s="58" customFormat="1" ht="50.65" x14ac:dyDescent="0.45">
      <c r="A14" s="50"/>
      <c r="B14" s="50"/>
      <c r="C14" s="51"/>
      <c r="D14" s="52"/>
      <c r="E14" s="53" t="s">
        <v>51</v>
      </c>
      <c r="F14" s="54" t="s">
        <v>58</v>
      </c>
      <c r="G14" s="55">
        <v>8</v>
      </c>
      <c r="H14" s="55">
        <v>16</v>
      </c>
      <c r="I14" s="55">
        <v>34</v>
      </c>
      <c r="J14" s="55">
        <f t="shared" si="0"/>
        <v>17.666666666666668</v>
      </c>
      <c r="K14" s="55">
        <f>J14/$G$49</f>
        <v>25.980392156862745</v>
      </c>
      <c r="L14" s="56">
        <f>J14*$G$52/$G$48</f>
        <v>28.240267180734872</v>
      </c>
      <c r="M14" s="55">
        <f t="shared" si="1"/>
        <v>4.333333333333333</v>
      </c>
      <c r="N14" s="57" t="s">
        <v>96</v>
      </c>
    </row>
    <row r="15" spans="1:14" s="58" customFormat="1" ht="40.5" x14ac:dyDescent="0.45">
      <c r="A15" s="50"/>
      <c r="B15" s="50"/>
      <c r="C15" s="51"/>
      <c r="D15" s="52"/>
      <c r="E15" s="53" t="s">
        <v>55</v>
      </c>
      <c r="F15" s="54" t="s">
        <v>59</v>
      </c>
      <c r="G15" s="55">
        <v>6</v>
      </c>
      <c r="H15" s="55">
        <v>10</v>
      </c>
      <c r="I15" s="55">
        <v>16</v>
      </c>
      <c r="J15" s="55">
        <f t="shared" si="0"/>
        <v>10.333333333333334</v>
      </c>
      <c r="K15" s="55">
        <f>J15/$G$49</f>
        <v>15.196078431372548</v>
      </c>
      <c r="L15" s="56">
        <f>J15*$G$52/$G$48</f>
        <v>16.517892124580776</v>
      </c>
      <c r="M15" s="55">
        <f t="shared" si="1"/>
        <v>1.6666666666666667</v>
      </c>
      <c r="N15" s="57" t="s">
        <v>60</v>
      </c>
    </row>
    <row r="16" spans="1:14" s="58" customFormat="1" ht="23.25" x14ac:dyDescent="0.45">
      <c r="A16" s="50"/>
      <c r="B16" s="50"/>
      <c r="C16" s="51"/>
      <c r="D16" s="52"/>
      <c r="E16" s="53" t="s">
        <v>55</v>
      </c>
      <c r="F16" s="54" t="s">
        <v>61</v>
      </c>
      <c r="G16" s="55">
        <v>4</v>
      </c>
      <c r="H16" s="55">
        <v>6</v>
      </c>
      <c r="I16" s="55">
        <v>12</v>
      </c>
      <c r="J16" s="55">
        <f t="shared" si="0"/>
        <v>6.666666666666667</v>
      </c>
      <c r="K16" s="55">
        <f>J16/$G$49</f>
        <v>9.8039215686274499</v>
      </c>
      <c r="L16" s="56">
        <f>J16*$G$52/$G$48</f>
        <v>10.656704596503726</v>
      </c>
      <c r="M16" s="55">
        <f t="shared" si="1"/>
        <v>1.3333333333333333</v>
      </c>
      <c r="N16" s="57" t="s">
        <v>62</v>
      </c>
    </row>
    <row r="17" spans="1:14" s="67" customFormat="1" ht="30.4" x14ac:dyDescent="0.45">
      <c r="A17" s="59"/>
      <c r="B17" s="59"/>
      <c r="C17" s="60"/>
      <c r="D17" s="61"/>
      <c r="E17" s="62" t="s">
        <v>51</v>
      </c>
      <c r="F17" s="63" t="s">
        <v>73</v>
      </c>
      <c r="G17" s="64">
        <v>4</v>
      </c>
      <c r="H17" s="64">
        <v>7</v>
      </c>
      <c r="I17" s="64">
        <v>12</v>
      </c>
      <c r="J17" s="64">
        <f t="shared" si="0"/>
        <v>7.333333333333333</v>
      </c>
      <c r="K17" s="64">
        <f>J17/$G$49</f>
        <v>10.784313725490195</v>
      </c>
      <c r="L17" s="65">
        <f>J17*$G$52/$G$48</f>
        <v>11.722375056154098</v>
      </c>
      <c r="M17" s="64">
        <f t="shared" si="1"/>
        <v>1.3333333333333333</v>
      </c>
      <c r="N17" s="66" t="s">
        <v>97</v>
      </c>
    </row>
    <row r="18" spans="1:14" s="67" customFormat="1" ht="30.4" x14ac:dyDescent="0.45">
      <c r="A18" s="59"/>
      <c r="B18" s="59"/>
      <c r="C18" s="60"/>
      <c r="D18" s="61"/>
      <c r="E18" s="62" t="s">
        <v>51</v>
      </c>
      <c r="F18" s="63" t="s">
        <v>74</v>
      </c>
      <c r="G18" s="64">
        <v>3</v>
      </c>
      <c r="H18" s="64">
        <v>7</v>
      </c>
      <c r="I18" s="64">
        <v>13</v>
      </c>
      <c r="J18" s="64">
        <f t="shared" si="0"/>
        <v>7.333333333333333</v>
      </c>
      <c r="K18" s="64">
        <f>J18/$G$49</f>
        <v>10.784313725490195</v>
      </c>
      <c r="L18" s="65">
        <f>J18*$G$52/$G$48</f>
        <v>11.722375056154098</v>
      </c>
      <c r="M18" s="64">
        <f t="shared" si="1"/>
        <v>1.6666666666666667</v>
      </c>
      <c r="N18" s="66" t="s">
        <v>97</v>
      </c>
    </row>
    <row r="19" spans="1:14" s="58" customFormat="1" ht="23.25" x14ac:dyDescent="0.45">
      <c r="A19" s="50"/>
      <c r="B19" s="50"/>
      <c r="C19" s="51"/>
      <c r="D19" s="52"/>
      <c r="E19" s="53" t="s">
        <v>55</v>
      </c>
      <c r="F19" s="54" t="s">
        <v>88</v>
      </c>
      <c r="G19" s="55">
        <v>1</v>
      </c>
      <c r="H19" s="55">
        <v>3</v>
      </c>
      <c r="I19" s="55">
        <v>6</v>
      </c>
      <c r="J19" s="55">
        <f>(G19+4*H19+I19)/6</f>
        <v>3.1666666666666665</v>
      </c>
      <c r="K19" s="55">
        <f>J19/$G$49</f>
        <v>4.6568627450980387</v>
      </c>
      <c r="L19" s="56">
        <f>J19*$G$52/$G$48</f>
        <v>5.0619346833392695</v>
      </c>
      <c r="M19" s="55">
        <f>(I19-G19)/6</f>
        <v>0.83333333333333337</v>
      </c>
      <c r="N19" s="57" t="s">
        <v>89</v>
      </c>
    </row>
    <row r="20" spans="1:14" s="67" customFormat="1" ht="30.4" x14ac:dyDescent="0.45">
      <c r="A20" s="59"/>
      <c r="B20" s="59"/>
      <c r="C20" s="60"/>
      <c r="D20" s="61"/>
      <c r="E20" s="62" t="s">
        <v>63</v>
      </c>
      <c r="F20" s="63" t="s">
        <v>64</v>
      </c>
      <c r="G20" s="64">
        <v>2</v>
      </c>
      <c r="H20" s="64">
        <v>4</v>
      </c>
      <c r="I20" s="64">
        <v>6</v>
      </c>
      <c r="J20" s="64">
        <f t="shared" si="0"/>
        <v>4</v>
      </c>
      <c r="K20" s="64">
        <f>J20/$G$49</f>
        <v>5.8823529411764701</v>
      </c>
      <c r="L20" s="65">
        <f>J20*$G$52/$G$48</f>
        <v>6.3940227579022348</v>
      </c>
      <c r="M20" s="64">
        <f t="shared" si="1"/>
        <v>0.66666666666666663</v>
      </c>
      <c r="N20" s="66" t="s">
        <v>93</v>
      </c>
    </row>
    <row r="21" spans="1:14" s="67" customFormat="1" ht="30.4" x14ac:dyDescent="0.45">
      <c r="A21" s="59"/>
      <c r="B21" s="59"/>
      <c r="C21" s="60"/>
      <c r="D21" s="61"/>
      <c r="E21" s="62" t="s">
        <v>63</v>
      </c>
      <c r="F21" s="63" t="s">
        <v>65</v>
      </c>
      <c r="G21" s="64">
        <v>2</v>
      </c>
      <c r="H21" s="64">
        <v>4</v>
      </c>
      <c r="I21" s="64">
        <v>5</v>
      </c>
      <c r="J21" s="64">
        <f t="shared" si="0"/>
        <v>3.8333333333333335</v>
      </c>
      <c r="K21" s="64">
        <f>J21/$G$49</f>
        <v>5.6372549019607838</v>
      </c>
      <c r="L21" s="65">
        <f>J21*$G$52/$G$48</f>
        <v>6.1276051429896423</v>
      </c>
      <c r="M21" s="64">
        <f t="shared" si="1"/>
        <v>0.5</v>
      </c>
      <c r="N21" s="66" t="s">
        <v>93</v>
      </c>
    </row>
    <row r="22" spans="1:14" s="67" customFormat="1" ht="23.25" x14ac:dyDescent="0.45">
      <c r="A22" s="59"/>
      <c r="B22" s="59"/>
      <c r="C22" s="60"/>
      <c r="D22" s="61"/>
      <c r="E22" s="62" t="s">
        <v>55</v>
      </c>
      <c r="F22" s="63" t="s">
        <v>66</v>
      </c>
      <c r="G22" s="64">
        <v>1</v>
      </c>
      <c r="H22" s="64">
        <v>1</v>
      </c>
      <c r="I22" s="64">
        <v>2</v>
      </c>
      <c r="J22" s="64">
        <f t="shared" si="0"/>
        <v>1.1666666666666667</v>
      </c>
      <c r="K22" s="64">
        <f>J22/$G$49</f>
        <v>1.7156862745098038</v>
      </c>
      <c r="L22" s="65">
        <f>J22*$G$52/$G$48</f>
        <v>1.8649233043881521</v>
      </c>
      <c r="M22" s="64">
        <f t="shared" si="1"/>
        <v>0.16666666666666666</v>
      </c>
      <c r="N22" s="66"/>
    </row>
    <row r="23" spans="1:14" s="58" customFormat="1" ht="34.9" x14ac:dyDescent="0.45">
      <c r="A23" s="50"/>
      <c r="B23" s="50"/>
      <c r="C23" s="51"/>
      <c r="D23" s="52"/>
      <c r="E23" s="53" t="s">
        <v>63</v>
      </c>
      <c r="F23" s="54" t="s">
        <v>67</v>
      </c>
      <c r="G23" s="55">
        <v>1</v>
      </c>
      <c r="H23" s="55">
        <v>2</v>
      </c>
      <c r="I23" s="55">
        <v>4</v>
      </c>
      <c r="J23" s="55">
        <f t="shared" si="0"/>
        <v>2.1666666666666665</v>
      </c>
      <c r="K23" s="55">
        <f>J23/$G$49</f>
        <v>3.1862745098039209</v>
      </c>
      <c r="L23" s="56">
        <f>J23*$G$52/$G$48</f>
        <v>3.4634289938637104</v>
      </c>
      <c r="M23" s="55">
        <f t="shared" si="1"/>
        <v>0.5</v>
      </c>
      <c r="N23" s="57" t="s">
        <v>68</v>
      </c>
    </row>
    <row r="24" spans="1:14" s="58" customFormat="1" ht="23.25" x14ac:dyDescent="0.45">
      <c r="A24" s="50"/>
      <c r="B24" s="50"/>
      <c r="C24" s="51"/>
      <c r="D24" s="52"/>
      <c r="E24" s="53" t="s">
        <v>55</v>
      </c>
      <c r="F24" s="54" t="s">
        <v>90</v>
      </c>
      <c r="G24" s="55">
        <v>1</v>
      </c>
      <c r="H24" s="55">
        <v>2</v>
      </c>
      <c r="I24" s="55">
        <v>3</v>
      </c>
      <c r="J24" s="55">
        <f t="shared" si="0"/>
        <v>2</v>
      </c>
      <c r="K24" s="55">
        <f>J24/$G$49</f>
        <v>2.9411764705882351</v>
      </c>
      <c r="L24" s="56">
        <f>J24*$G$52/$G$48</f>
        <v>3.1970113789511174</v>
      </c>
      <c r="M24" s="55">
        <f t="shared" si="1"/>
        <v>0.33333333333333331</v>
      </c>
      <c r="N24" s="57" t="s">
        <v>69</v>
      </c>
    </row>
    <row r="25" spans="1:14" s="67" customFormat="1" ht="30.4" x14ac:dyDescent="0.45">
      <c r="A25" s="59"/>
      <c r="B25" s="59"/>
      <c r="C25" s="60"/>
      <c r="D25" s="61"/>
      <c r="E25" s="62" t="s">
        <v>70</v>
      </c>
      <c r="F25" s="63" t="s">
        <v>71</v>
      </c>
      <c r="G25" s="64">
        <v>2</v>
      </c>
      <c r="H25" s="64">
        <v>4</v>
      </c>
      <c r="I25" s="64">
        <v>5</v>
      </c>
      <c r="J25" s="64">
        <f t="shared" si="0"/>
        <v>3.8333333333333335</v>
      </c>
      <c r="K25" s="64">
        <f>J25/$G$49</f>
        <v>5.6372549019607838</v>
      </c>
      <c r="L25" s="65">
        <f>J25*$G$52/$G$48</f>
        <v>6.1276051429896423</v>
      </c>
      <c r="M25" s="64">
        <f t="shared" si="1"/>
        <v>0.5</v>
      </c>
      <c r="N25" s="66" t="s">
        <v>98</v>
      </c>
    </row>
    <row r="26" spans="1:14" s="67" customFormat="1" ht="30.4" x14ac:dyDescent="0.45">
      <c r="A26" s="59"/>
      <c r="B26" s="59"/>
      <c r="C26" s="60"/>
      <c r="D26" s="61"/>
      <c r="E26" s="62" t="s">
        <v>70</v>
      </c>
      <c r="F26" s="63" t="s">
        <v>72</v>
      </c>
      <c r="G26" s="64">
        <v>2</v>
      </c>
      <c r="H26" s="64">
        <v>3</v>
      </c>
      <c r="I26" s="64">
        <v>5</v>
      </c>
      <c r="J26" s="64">
        <f t="shared" si="0"/>
        <v>3.1666666666666665</v>
      </c>
      <c r="K26" s="64">
        <f>J26/$G$49</f>
        <v>4.6568627450980387</v>
      </c>
      <c r="L26" s="65">
        <f>J26*$G$52/$G$48</f>
        <v>5.0619346833392695</v>
      </c>
      <c r="M26" s="64">
        <f t="shared" si="1"/>
        <v>0.5</v>
      </c>
      <c r="N26" s="66" t="s">
        <v>98</v>
      </c>
    </row>
    <row r="27" spans="1:14" s="58" customFormat="1" ht="23.25" x14ac:dyDescent="0.45">
      <c r="A27" s="50"/>
      <c r="B27" s="50"/>
      <c r="C27" s="51"/>
      <c r="D27" s="52"/>
      <c r="E27" s="53" t="s">
        <v>99</v>
      </c>
      <c r="F27" s="54" t="s">
        <v>91</v>
      </c>
      <c r="G27" s="55">
        <v>4</v>
      </c>
      <c r="H27" s="55">
        <v>6</v>
      </c>
      <c r="I27" s="55">
        <v>12</v>
      </c>
      <c r="J27" s="55">
        <f>(G27+4*H27+I27)/6</f>
        <v>6.666666666666667</v>
      </c>
      <c r="K27" s="55">
        <f>J27/$G$49</f>
        <v>9.8039215686274499</v>
      </c>
      <c r="L27" s="56">
        <f>J27*$G$52/$G$48</f>
        <v>10.656704596503726</v>
      </c>
      <c r="M27" s="55">
        <f>(I27-G27)/6</f>
        <v>1.3333333333333333</v>
      </c>
      <c r="N27" s="57" t="s">
        <v>92</v>
      </c>
    </row>
    <row r="28" spans="1:14" s="67" customFormat="1" ht="23.25" x14ac:dyDescent="0.45">
      <c r="A28" s="59"/>
      <c r="B28" s="59"/>
      <c r="C28" s="60"/>
      <c r="D28" s="61"/>
      <c r="E28" s="62" t="s">
        <v>75</v>
      </c>
      <c r="F28" s="63" t="s">
        <v>76</v>
      </c>
      <c r="G28" s="64">
        <v>2</v>
      </c>
      <c r="H28" s="64">
        <v>3</v>
      </c>
      <c r="I28" s="64">
        <v>5</v>
      </c>
      <c r="J28" s="64">
        <f t="shared" si="0"/>
        <v>3.1666666666666665</v>
      </c>
      <c r="K28" s="64">
        <f>J28/$G$49</f>
        <v>4.6568627450980387</v>
      </c>
      <c r="L28" s="65">
        <f>J28*$G$52/$G$48</f>
        <v>5.0619346833392695</v>
      </c>
      <c r="M28" s="64">
        <f t="shared" si="1"/>
        <v>0.5</v>
      </c>
      <c r="N28" s="66" t="s">
        <v>94</v>
      </c>
    </row>
    <row r="29" spans="1:14" s="58" customFormat="1" ht="23.25" x14ac:dyDescent="0.45">
      <c r="A29" s="50"/>
      <c r="B29" s="50"/>
      <c r="C29" s="51"/>
      <c r="D29" s="52"/>
      <c r="E29" s="53" t="s">
        <v>75</v>
      </c>
      <c r="F29" s="54" t="s">
        <v>77</v>
      </c>
      <c r="G29" s="55">
        <v>1</v>
      </c>
      <c r="H29" s="55">
        <v>1</v>
      </c>
      <c r="I29" s="55">
        <v>1</v>
      </c>
      <c r="J29" s="55">
        <f t="shared" si="0"/>
        <v>1</v>
      </c>
      <c r="K29" s="55">
        <f>J29/$G$49</f>
        <v>1.4705882352941175</v>
      </c>
      <c r="L29" s="56">
        <f>J29*$G$52/$G$48</f>
        <v>1.5985056894755587</v>
      </c>
      <c r="M29" s="55">
        <f t="shared" si="1"/>
        <v>0</v>
      </c>
      <c r="N29" s="57"/>
    </row>
    <row r="30" spans="1:14" s="58" customFormat="1" ht="23.25" x14ac:dyDescent="0.45">
      <c r="A30" s="50"/>
      <c r="B30" s="50"/>
      <c r="C30" s="51"/>
      <c r="D30" s="52"/>
      <c r="E30" s="53" t="s">
        <v>75</v>
      </c>
      <c r="F30" s="54" t="s">
        <v>78</v>
      </c>
      <c r="G30" s="55">
        <v>1</v>
      </c>
      <c r="H30" s="55">
        <v>1</v>
      </c>
      <c r="I30" s="55">
        <v>1</v>
      </c>
      <c r="J30" s="55">
        <f t="shared" si="0"/>
        <v>1</v>
      </c>
      <c r="K30" s="55">
        <f>J30/$G$49</f>
        <v>1.4705882352941175</v>
      </c>
      <c r="L30" s="56">
        <f>J30*$G$52/$G$48</f>
        <v>1.5985056894755587</v>
      </c>
      <c r="M30" s="55">
        <f t="shared" si="1"/>
        <v>0</v>
      </c>
      <c r="N30" s="57"/>
    </row>
    <row r="31" spans="1:14" s="58" customFormat="1" ht="34.9" x14ac:dyDescent="0.45">
      <c r="A31" s="50"/>
      <c r="B31" s="50"/>
      <c r="C31" s="51"/>
      <c r="D31" s="52"/>
      <c r="E31" s="53" t="s">
        <v>75</v>
      </c>
      <c r="F31" s="54" t="s">
        <v>79</v>
      </c>
      <c r="G31" s="55">
        <v>0</v>
      </c>
      <c r="H31" s="55">
        <v>1</v>
      </c>
      <c r="I31" s="55">
        <v>1</v>
      </c>
      <c r="J31" s="55">
        <f t="shared" si="0"/>
        <v>0.83333333333333337</v>
      </c>
      <c r="K31" s="55">
        <f>J31/$G$49</f>
        <v>1.2254901960784312</v>
      </c>
      <c r="L31" s="56">
        <f>J31*$G$52/$G$48</f>
        <v>1.3320880745629657</v>
      </c>
      <c r="M31" s="55">
        <f t="shared" si="1"/>
        <v>0.16666666666666666</v>
      </c>
      <c r="N31" s="57"/>
    </row>
    <row r="32" spans="1:14" s="67" customFormat="1" ht="23.25" x14ac:dyDescent="0.45">
      <c r="A32" s="59"/>
      <c r="B32" s="59"/>
      <c r="C32" s="60"/>
      <c r="D32" s="61"/>
      <c r="E32" s="62" t="s">
        <v>75</v>
      </c>
      <c r="F32" s="63" t="s">
        <v>80</v>
      </c>
      <c r="G32" s="64">
        <v>1</v>
      </c>
      <c r="H32" s="64">
        <v>1</v>
      </c>
      <c r="I32" s="64">
        <v>1</v>
      </c>
      <c r="J32" s="64">
        <f t="shared" si="0"/>
        <v>1</v>
      </c>
      <c r="K32" s="64">
        <f>J32/$G$49</f>
        <v>1.4705882352941175</v>
      </c>
      <c r="L32" s="65">
        <f>J32*$G$52/$G$48</f>
        <v>1.5985056894755587</v>
      </c>
      <c r="M32" s="64">
        <f t="shared" si="1"/>
        <v>0</v>
      </c>
      <c r="N32" s="66" t="s">
        <v>81</v>
      </c>
    </row>
    <row r="33" spans="1:14" s="67" customFormat="1" ht="23.25" x14ac:dyDescent="0.45">
      <c r="A33" s="59"/>
      <c r="B33" s="59"/>
      <c r="C33" s="60"/>
      <c r="D33" s="61"/>
      <c r="E33" s="62" t="s">
        <v>75</v>
      </c>
      <c r="F33" s="63" t="s">
        <v>82</v>
      </c>
      <c r="G33" s="64">
        <v>1</v>
      </c>
      <c r="H33" s="64">
        <v>1</v>
      </c>
      <c r="I33" s="64">
        <v>1</v>
      </c>
      <c r="J33" s="64">
        <f t="shared" si="0"/>
        <v>1</v>
      </c>
      <c r="K33" s="64">
        <f>J33/$G$49</f>
        <v>1.4705882352941175</v>
      </c>
      <c r="L33" s="65">
        <f>J33*$G$52/$G$48</f>
        <v>1.5985056894755587</v>
      </c>
      <c r="M33" s="64">
        <f t="shared" si="1"/>
        <v>0</v>
      </c>
      <c r="N33" s="66" t="s">
        <v>81</v>
      </c>
    </row>
    <row r="34" spans="1:14" s="67" customFormat="1" ht="23.25" x14ac:dyDescent="0.45">
      <c r="A34" s="59" t="s">
        <v>83</v>
      </c>
      <c r="B34" s="59"/>
      <c r="C34" s="60"/>
      <c r="D34" s="61"/>
      <c r="E34" s="62" t="s">
        <v>75</v>
      </c>
      <c r="F34" s="63" t="s">
        <v>84</v>
      </c>
      <c r="G34" s="64">
        <v>1</v>
      </c>
      <c r="H34" s="64">
        <v>1</v>
      </c>
      <c r="I34" s="64">
        <v>1</v>
      </c>
      <c r="J34" s="64">
        <f t="shared" si="0"/>
        <v>1</v>
      </c>
      <c r="K34" s="64">
        <f>J34/$G$49</f>
        <v>1.4705882352941175</v>
      </c>
      <c r="L34" s="65">
        <f>J34*$G$52/$G$48</f>
        <v>1.5985056894755587</v>
      </c>
      <c r="M34" s="64">
        <f t="shared" si="1"/>
        <v>0</v>
      </c>
      <c r="N34" s="66" t="s">
        <v>81</v>
      </c>
    </row>
    <row r="35" spans="1:14" s="58" customFormat="1" ht="23.25" x14ac:dyDescent="0.45">
      <c r="A35" s="50"/>
      <c r="B35" s="50"/>
      <c r="C35" s="51"/>
      <c r="D35" s="52"/>
      <c r="E35" s="53" t="s">
        <v>85</v>
      </c>
      <c r="F35" s="54" t="s">
        <v>86</v>
      </c>
      <c r="G35" s="55">
        <v>8</v>
      </c>
      <c r="H35" s="55">
        <v>12</v>
      </c>
      <c r="I35" s="55">
        <v>16</v>
      </c>
      <c r="J35" s="55">
        <f t="shared" si="0"/>
        <v>12</v>
      </c>
      <c r="K35" s="55">
        <f>J35/$G$49</f>
        <v>17.647058823529409</v>
      </c>
      <c r="L35" s="56">
        <f>J35*$G$52/$G$48</f>
        <v>19.182068273706705</v>
      </c>
      <c r="M35" s="55">
        <f t="shared" si="1"/>
        <v>1.3333333333333333</v>
      </c>
      <c r="N35" s="57"/>
    </row>
    <row r="36" spans="1:14" s="58" customFormat="1" ht="23.25" x14ac:dyDescent="0.45">
      <c r="A36" s="50"/>
      <c r="B36" s="50"/>
      <c r="C36" s="51"/>
      <c r="D36" s="52"/>
      <c r="E36" s="53" t="s">
        <v>85</v>
      </c>
      <c r="F36" s="54" t="s">
        <v>87</v>
      </c>
      <c r="G36" s="55">
        <v>0</v>
      </c>
      <c r="H36" s="55">
        <v>1</v>
      </c>
      <c r="I36" s="55">
        <v>1</v>
      </c>
      <c r="J36" s="55">
        <f t="shared" si="0"/>
        <v>0.83333333333333337</v>
      </c>
      <c r="K36" s="55">
        <f>J36/$G$49</f>
        <v>1.2254901960784312</v>
      </c>
      <c r="L36" s="56">
        <f>J36*$G$52/$G$48</f>
        <v>1.3320880745629657</v>
      </c>
      <c r="M36" s="55">
        <f t="shared" si="1"/>
        <v>0.16666666666666666</v>
      </c>
      <c r="N36" s="57"/>
    </row>
    <row r="37" spans="1:14" s="14" customFormat="1" x14ac:dyDescent="0.45">
      <c r="A37" s="15"/>
      <c r="B37" s="15"/>
      <c r="C37" s="38"/>
      <c r="D37" s="16"/>
      <c r="E37" s="45" t="s">
        <v>31</v>
      </c>
      <c r="F37" s="49" t="s">
        <v>32</v>
      </c>
      <c r="G37" s="12">
        <v>6</v>
      </c>
      <c r="H37" s="12">
        <v>8</v>
      </c>
      <c r="I37" s="12">
        <v>12</v>
      </c>
      <c r="J37" s="12">
        <f t="shared" ref="J37:J44" si="2">(G37+4*H37+I37)/6</f>
        <v>8.3333333333333339</v>
      </c>
      <c r="K37" s="12">
        <f>J37/$G$49</f>
        <v>12.254901960784315</v>
      </c>
      <c r="L37" s="47">
        <f>J37*$G$52/$G$48</f>
        <v>13.320880745629658</v>
      </c>
      <c r="M37" s="12">
        <f t="shared" ref="M37:M44" si="3">(I37-G37)/6</f>
        <v>1</v>
      </c>
      <c r="N37" s="48" t="s">
        <v>38</v>
      </c>
    </row>
    <row r="38" spans="1:14" s="14" customFormat="1" x14ac:dyDescent="0.45">
      <c r="A38" s="15"/>
      <c r="B38" s="15"/>
      <c r="C38" s="38"/>
      <c r="D38" s="16"/>
      <c r="E38" s="45" t="s">
        <v>23</v>
      </c>
      <c r="F38" s="49" t="s">
        <v>24</v>
      </c>
      <c r="G38" s="12">
        <f>SUM(G11:G36)*0.25</f>
        <v>16.5</v>
      </c>
      <c r="H38" s="12">
        <f>SUM(H11:H36)*0.25</f>
        <v>29.75</v>
      </c>
      <c r="I38" s="12">
        <f>SUM(I11:I36)*0.25</f>
        <v>52.25</v>
      </c>
      <c r="J38" s="12">
        <f t="shared" si="2"/>
        <v>31.291666666666668</v>
      </c>
      <c r="K38" s="12">
        <f>J38/$G$49</f>
        <v>46.017156862745097</v>
      </c>
      <c r="L38" s="47">
        <f>J38*$G$52/$G$48</f>
        <v>50.019907199839359</v>
      </c>
      <c r="M38" s="12">
        <f t="shared" si="3"/>
        <v>5.958333333333333</v>
      </c>
      <c r="N38" s="48"/>
    </row>
    <row r="39" spans="1:14" s="14" customFormat="1" x14ac:dyDescent="0.45">
      <c r="A39" s="15"/>
      <c r="B39" s="15"/>
      <c r="C39" s="38"/>
      <c r="D39" s="16"/>
      <c r="E39" s="45" t="s">
        <v>14</v>
      </c>
      <c r="F39" s="49" t="s">
        <v>14</v>
      </c>
      <c r="G39" s="12">
        <f>SUM(G11:G36)*0.3</f>
        <v>19.8</v>
      </c>
      <c r="H39" s="12">
        <f>SUM(H11:H36)*0.3</f>
        <v>35.699999999999996</v>
      </c>
      <c r="I39" s="12">
        <f>SUM(I11:I36)*0.3</f>
        <v>62.699999999999996</v>
      </c>
      <c r="J39" s="12">
        <f t="shared" si="2"/>
        <v>37.549999999999997</v>
      </c>
      <c r="K39" s="12">
        <f>J39/$G$49</f>
        <v>55.220588235294109</v>
      </c>
      <c r="L39" s="47">
        <f>J39*$G$52/$G$48</f>
        <v>60.023888639807225</v>
      </c>
      <c r="M39" s="12">
        <f t="shared" si="3"/>
        <v>7.1499999999999986</v>
      </c>
      <c r="N39" s="48"/>
    </row>
    <row r="40" spans="1:14" s="14" customFormat="1" ht="34.9" x14ac:dyDescent="0.45">
      <c r="A40" s="15"/>
      <c r="B40" s="15"/>
      <c r="C40" s="38"/>
      <c r="D40" s="16"/>
      <c r="E40" s="45" t="s">
        <v>28</v>
      </c>
      <c r="F40" s="46" t="s">
        <v>37</v>
      </c>
      <c r="G40" s="12">
        <v>6</v>
      </c>
      <c r="H40" s="12">
        <v>8</v>
      </c>
      <c r="I40" s="12">
        <v>10</v>
      </c>
      <c r="J40" s="12">
        <f t="shared" si="2"/>
        <v>8</v>
      </c>
      <c r="K40" s="12">
        <f>J40/$G$49</f>
        <v>11.76470588235294</v>
      </c>
      <c r="L40" s="47">
        <f>J40*$G$52/$G$48</f>
        <v>12.78804551580447</v>
      </c>
      <c r="M40" s="12">
        <f t="shared" si="3"/>
        <v>0.66666666666666663</v>
      </c>
      <c r="N40" s="48"/>
    </row>
    <row r="41" spans="1:14" s="14" customFormat="1" ht="34.9" x14ac:dyDescent="0.45">
      <c r="A41" s="15"/>
      <c r="B41" s="15"/>
      <c r="C41" s="38"/>
      <c r="D41" s="16"/>
      <c r="E41" s="45" t="s">
        <v>27</v>
      </c>
      <c r="F41" s="49" t="s">
        <v>33</v>
      </c>
      <c r="G41" s="12">
        <v>4</v>
      </c>
      <c r="H41" s="12">
        <v>5</v>
      </c>
      <c r="I41" s="12">
        <v>6</v>
      </c>
      <c r="J41" s="12">
        <f t="shared" si="2"/>
        <v>5</v>
      </c>
      <c r="K41" s="12">
        <f>J41/$G$49</f>
        <v>7.3529411764705879</v>
      </c>
      <c r="L41" s="47">
        <f>J41*$G$52/$G$48</f>
        <v>7.9925284473777944</v>
      </c>
      <c r="M41" s="12">
        <f t="shared" si="3"/>
        <v>0.33333333333333331</v>
      </c>
      <c r="N41" s="48"/>
    </row>
    <row r="42" spans="1:14" s="14" customFormat="1" ht="23.25" x14ac:dyDescent="0.45">
      <c r="A42" s="15"/>
      <c r="B42" s="15"/>
      <c r="C42" s="38"/>
      <c r="D42" s="16"/>
      <c r="E42" s="45" t="s">
        <v>25</v>
      </c>
      <c r="F42" s="46" t="s">
        <v>29</v>
      </c>
      <c r="G42" s="12">
        <v>16</v>
      </c>
      <c r="H42" s="12">
        <v>32</v>
      </c>
      <c r="I42" s="12">
        <v>44</v>
      </c>
      <c r="J42" s="12">
        <f t="shared" si="2"/>
        <v>31.333333333333332</v>
      </c>
      <c r="K42" s="12">
        <f>J42/$G$49</f>
        <v>46.078431372549012</v>
      </c>
      <c r="L42" s="47">
        <f>J42*$G$52/$G$48</f>
        <v>50.086511603567509</v>
      </c>
      <c r="M42" s="12">
        <f t="shared" si="3"/>
        <v>4.666666666666667</v>
      </c>
      <c r="N42" s="48"/>
    </row>
    <row r="43" spans="1:14" s="14" customFormat="1" x14ac:dyDescent="0.45">
      <c r="A43" s="15"/>
      <c r="B43" s="15"/>
      <c r="C43" s="38"/>
      <c r="D43" s="16"/>
      <c r="E43" s="45"/>
      <c r="F43" s="46" t="s">
        <v>34</v>
      </c>
      <c r="G43" s="12">
        <v>1</v>
      </c>
      <c r="H43" s="12">
        <v>2</v>
      </c>
      <c r="I43" s="12">
        <v>3</v>
      </c>
      <c r="J43" s="12">
        <f t="shared" si="2"/>
        <v>2</v>
      </c>
      <c r="K43" s="12">
        <f>J43/$G$49</f>
        <v>2.9411764705882351</v>
      </c>
      <c r="L43" s="47">
        <f>J43*$G$52/$G$48</f>
        <v>3.1970113789511174</v>
      </c>
      <c r="M43" s="12">
        <f t="shared" si="3"/>
        <v>0.33333333333333331</v>
      </c>
      <c r="N43" s="48" t="s">
        <v>35</v>
      </c>
    </row>
    <row r="44" spans="1:14" s="14" customFormat="1" x14ac:dyDescent="0.45">
      <c r="A44" s="15"/>
      <c r="B44" s="15"/>
      <c r="C44" s="44"/>
      <c r="D44" s="42"/>
      <c r="E44" s="45"/>
      <c r="F44" s="49" t="s">
        <v>30</v>
      </c>
      <c r="G44" s="12">
        <v>1</v>
      </c>
      <c r="H44" s="12">
        <v>2</v>
      </c>
      <c r="I44" s="12">
        <v>3</v>
      </c>
      <c r="J44" s="12">
        <f t="shared" si="2"/>
        <v>2</v>
      </c>
      <c r="K44" s="12">
        <f>J44/$G$49</f>
        <v>2.9411764705882351</v>
      </c>
      <c r="L44" s="47">
        <f>J44*$G$52/$G$48</f>
        <v>3.1970113789511174</v>
      </c>
      <c r="M44" s="12">
        <f t="shared" si="3"/>
        <v>0.33333333333333331</v>
      </c>
      <c r="N44" s="48"/>
    </row>
    <row r="47" spans="1:14" x14ac:dyDescent="0.45">
      <c r="F47" s="22" t="s">
        <v>6</v>
      </c>
      <c r="G47" s="23">
        <f>SUM(G2:G44)</f>
        <v>169.3</v>
      </c>
      <c r="H47" s="23">
        <f>SUM(H2:H44)</f>
        <v>286.45</v>
      </c>
      <c r="I47" s="23">
        <f>SUM(I2:I44)</f>
        <v>457.95</v>
      </c>
      <c r="M47" s="28">
        <f>SQRT(SUMSQ(M2:M44))</f>
        <v>12.852229054396231</v>
      </c>
    </row>
    <row r="48" spans="1:14" x14ac:dyDescent="0.45">
      <c r="F48" s="22" t="s">
        <v>13</v>
      </c>
      <c r="G48" s="23">
        <f>(G47+4*H47+I47)/6</f>
        <v>295.50833333333333</v>
      </c>
      <c r="H48" s="24"/>
      <c r="I48" s="23"/>
      <c r="M48" s="28">
        <f>2*M47/G49</f>
        <v>37.800673689400675</v>
      </c>
    </row>
    <row r="49" spans="1:14" x14ac:dyDescent="0.45">
      <c r="F49" s="22" t="s">
        <v>5</v>
      </c>
      <c r="G49" s="25">
        <v>0.68</v>
      </c>
      <c r="H49" s="24"/>
      <c r="I49" s="23"/>
      <c r="M49" s="29">
        <f>M48/G52</f>
        <v>8.0023146006698603E-2</v>
      </c>
    </row>
    <row r="50" spans="1:14" x14ac:dyDescent="0.45">
      <c r="A50" s="11"/>
      <c r="B50" s="11"/>
      <c r="C50" s="40"/>
      <c r="D50" s="11"/>
      <c r="E50" s="33"/>
      <c r="F50" s="22" t="s">
        <v>3</v>
      </c>
      <c r="G50" s="23">
        <f>G47/G49</f>
        <v>248.97058823529412</v>
      </c>
      <c r="H50" s="24">
        <f>H47/G49</f>
        <v>421.24999999999994</v>
      </c>
      <c r="I50" s="23">
        <f>I47/G49</f>
        <v>673.4558823529411</v>
      </c>
      <c r="M50" s="28"/>
    </row>
    <row r="51" spans="1:14" x14ac:dyDescent="0.45">
      <c r="A51" s="11"/>
      <c r="B51" s="11"/>
      <c r="C51" s="40"/>
      <c r="D51" s="11"/>
      <c r="E51" s="33"/>
      <c r="F51" s="26" t="s">
        <v>12</v>
      </c>
      <c r="G51" s="23">
        <f>(G50+4*H50+I50)/6</f>
        <v>434.57107843137254</v>
      </c>
      <c r="H51" s="24"/>
      <c r="I51" s="23"/>
      <c r="M51" s="28"/>
    </row>
    <row r="52" spans="1:14" x14ac:dyDescent="0.45">
      <c r="A52" s="11"/>
      <c r="B52" s="11"/>
      <c r="C52" s="40"/>
      <c r="D52" s="11"/>
      <c r="E52" s="33"/>
      <c r="F52" s="27" t="s">
        <v>11</v>
      </c>
      <c r="G52" s="23">
        <f>G51+M47*2/G49</f>
        <v>472.37175212077324</v>
      </c>
      <c r="H52" s="24"/>
      <c r="I52" s="23"/>
      <c r="M52" s="28"/>
      <c r="N52" s="11"/>
    </row>
    <row r="53" spans="1:14" x14ac:dyDescent="0.4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4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4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4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4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4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4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4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4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4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x14ac:dyDescent="0.4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4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4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4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4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4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4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x14ac:dyDescent="0.4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4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4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4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4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4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4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4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4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4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4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4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4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4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4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4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4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4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4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4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4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4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4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4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4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4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4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4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4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4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1" spans="1:14" x14ac:dyDescent="0.4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4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4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4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4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4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4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4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4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4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4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4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4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6" spans="1:14" x14ac:dyDescent="0.4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4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4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4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4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4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4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4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4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4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x14ac:dyDescent="0.4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x14ac:dyDescent="0.4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x14ac:dyDescent="0.4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x14ac:dyDescent="0.4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x14ac:dyDescent="0.4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x14ac:dyDescent="0.4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x14ac:dyDescent="0.4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4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4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4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4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4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4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4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4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4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4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4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4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4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8" spans="1:14" x14ac:dyDescent="0.4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4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4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4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4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4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4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4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4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4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4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4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4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</sheetData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85DE1AA-8A51-4E1D-817E-88E3F1D77B6A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САЙТ-181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2014-04-10T10:06:26Z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