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20" windowWidth="14295" windowHeight="11025" tabRatio="704"/>
  </bookViews>
  <sheets>
    <sheet name="САЙТ-245" sheetId="19" r:id="rId1"/>
  </sheets>
  <definedNames>
    <definedName name="_Ref379974539" localSheetId="0">'САЙТ-245'!#REF!</definedName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9" l="1"/>
  <c r="L15" i="19"/>
  <c r="N15" i="19"/>
  <c r="N8" i="19"/>
  <c r="K8" i="19"/>
  <c r="L8" i="19" s="1"/>
  <c r="K4" i="19"/>
  <c r="L4" i="19"/>
  <c r="N4" i="19"/>
  <c r="J12" i="19" l="1"/>
  <c r="I12" i="19"/>
  <c r="H12" i="19"/>
  <c r="H13" i="19"/>
  <c r="J13" i="19"/>
  <c r="I13" i="19"/>
  <c r="N7" i="19" l="1"/>
  <c r="K7" i="19"/>
  <c r="L7" i="19" s="1"/>
  <c r="N6" i="19"/>
  <c r="K6" i="19"/>
  <c r="L6" i="19" s="1"/>
  <c r="N5" i="19"/>
  <c r="N9" i="19"/>
  <c r="N10" i="19"/>
  <c r="N11" i="19"/>
  <c r="K5" i="19"/>
  <c r="L5" i="19" s="1"/>
  <c r="K9" i="19"/>
  <c r="L9" i="19" s="1"/>
  <c r="K10" i="19"/>
  <c r="L10" i="19" s="1"/>
  <c r="K11" i="19"/>
  <c r="L11" i="19" s="1"/>
  <c r="N3" i="19" l="1"/>
  <c r="K3" i="19"/>
  <c r="L3" i="19" s="1"/>
  <c r="K14" i="19" l="1"/>
  <c r="L14" i="19" s="1"/>
  <c r="N14" i="19"/>
  <c r="K16" i="19"/>
  <c r="L16" i="19" s="1"/>
  <c r="N16" i="19"/>
  <c r="K17" i="19"/>
  <c r="L17" i="19" s="1"/>
  <c r="N17" i="19"/>
  <c r="K18" i="19"/>
  <c r="L18" i="19" s="1"/>
  <c r="N18" i="19"/>
  <c r="N13" i="19" l="1"/>
  <c r="K13" i="19"/>
  <c r="L13" i="19" s="1"/>
  <c r="K12" i="19" l="1"/>
  <c r="L12" i="19" s="1"/>
  <c r="N12" i="19"/>
  <c r="J21" i="19"/>
  <c r="J24" i="19" s="1"/>
  <c r="H21" i="19"/>
  <c r="H24" i="19" s="1"/>
  <c r="I21" i="19"/>
  <c r="I24" i="19" s="1"/>
  <c r="H22" i="19" l="1"/>
  <c r="H25" i="19"/>
  <c r="N21" i="19"/>
  <c r="H26" i="19" l="1"/>
  <c r="M15" i="19" s="1"/>
  <c r="N22" i="19"/>
  <c r="M4" i="19" l="1"/>
  <c r="M8" i="19"/>
  <c r="M7" i="19"/>
  <c r="M6" i="19"/>
  <c r="M18" i="19"/>
  <c r="M9" i="19"/>
  <c r="M11" i="19"/>
  <c r="M5" i="19"/>
  <c r="M10" i="19"/>
  <c r="M16" i="19"/>
  <c r="M3" i="19"/>
  <c r="M14" i="19"/>
  <c r="M17" i="19"/>
  <c r="M13" i="19"/>
  <c r="M12" i="19"/>
  <c r="N23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G23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<sst xmlns="http://schemas.openxmlformats.org/spreadsheetml/2006/main" count="82" uniqueCount="63">
  <si>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</si>
  <si>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</si>
  <si>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</si>
  <si>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</si>
  <si>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</si>
  <si>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</si>
  <si>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</si>
  <si>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</si>
  <si>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</si>
  <si>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</si>
  <si>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</si>
  <si>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</si>
  <si>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</si>
  <si>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</si>
  <si>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</si>
  <si>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</si>
  <si>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</si>
  <si>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</si>
  <si>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</si>
  <si>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</si>
  <si>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</si>
  <si>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Тестирвание (на обоих окружениях)</t>
  </si>
  <si>
    <t>Аналитика</t>
  </si>
  <si>
    <t>Архитектура</t>
  </si>
  <si>
    <t>Деплой (на обоих окружениях)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</si>
  <si>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</si>
  <si>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</si>
  <si>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t>Сайт</t>
  </si>
  <si>
    <t>Каталог</t>
  </si>
  <si>
    <t>АРМ Каталога</t>
  </si>
  <si>
    <t>Отладка</t>
  </si>
  <si>
    <t>САЙТ-245 Доставка вознаграждений по электронной почте</t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</si>
  <si>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Форма оформления заказа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</si>
  <si>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Личный кабинет</t>
    </r>
    <r>
      <rPr>
        <sz val="9"/>
        <color theme="1"/>
        <rFont val="Arial"/>
        <family val="2"/>
        <charset val="204"/>
      </rPr>
      <t xml:space="preserve">, раздел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</si>
  <si>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</t>
    </r>
    <r>
      <rPr>
        <sz val="9"/>
        <color theme="1"/>
        <rFont val="Arial"/>
        <family val="2"/>
        <charset val="204"/>
      </rPr>
      <t xml:space="preserve"> </t>
    </r>
    <r>
      <rPr>
        <b/>
        <sz val="9"/>
        <color theme="1"/>
        <rFont val="Arial"/>
        <family val="2"/>
        <charset val="204"/>
      </rPr>
      <t>вознаграждений</t>
    </r>
    <r>
      <rPr>
        <sz val="9"/>
        <color theme="1"/>
        <rFont val="Arial"/>
        <family val="2"/>
        <charset val="204"/>
      </rPr>
      <t xml:space="preserve"> (Каталог и заказы), вкладка «</t>
    </r>
    <r>
      <rPr>
        <b/>
        <sz val="9"/>
        <color theme="1"/>
        <rFont val="Arial"/>
        <family val="2"/>
        <charset val="204"/>
      </rPr>
      <t>Вознаграждения</t>
    </r>
    <r>
      <rPr>
        <sz val="9"/>
        <color theme="1"/>
        <rFont val="Arial"/>
        <family val="2"/>
        <charset val="204"/>
      </rPr>
      <t>»</t>
    </r>
  </si>
  <si>
    <t>Отображение заказов с доставкой по email на странице с информацией о заказе</t>
  </si>
  <si>
    <t>Доработка формы редактирования вознаграждения</t>
  </si>
  <si>
    <t>Обновление сущностей Каталога</t>
  </si>
  <si>
    <t>Обновление API внутренних сервисов каталога</t>
  </si>
  <si>
    <t>1.Сервисы доступа к товарам и категориям (для сайта и АРМа)
2. Сервисы работы с заказами (для сайта и АРМа)
3. Сервисы работы с корзиной</t>
  </si>
  <si>
    <t>Общие задачи разработки</t>
  </si>
  <si>
    <t>Проектирование доработок компонента Каталог</t>
  </si>
  <si>
    <t>Проектирование и постановка задач</t>
  </si>
  <si>
    <t>Добавление признака поддержки доставки по email в сущости Товар (Product)</t>
  </si>
  <si>
    <t>Доработка формы заказа вознаграждения для поддержки доставки по email</t>
  </si>
  <si>
    <t>1. Вёрстка и прототипирование
2. Серверная часть
3. Внутренняя интеграция с компонентом Каталог (сервисы работы с заказами для сайта)
Не забыть про валидацию EMAIL</t>
  </si>
  <si>
    <t>Для заказов со стандартными значениями в адресных полях, выводить тип доставки "Доставка по электронной почте" и адрес EMAIL</t>
  </si>
  <si>
    <t>1. Добавить флаг "доставка по email"
2. Внутреняя интеграция с компонентом Каталог (сервисы доступа к товарам для АРМ)</t>
  </si>
  <si>
    <t xml:space="preserve">Спецификация для договора
</t>
  </si>
  <si>
    <t>На обсуждение требований, написание спецификации уже потрачено ок. 20 часов. Могут потребоваться мелкие коррективы для оформления к договору или по небольшим комментариям от заказчика.</t>
  </si>
  <si>
    <t>Обновление спецификации после выполнения работ (к окончанию релиза</t>
  </si>
  <si>
    <r>
      <t xml:space="preserve">Доработки на </t>
    </r>
    <r>
      <rPr>
        <b/>
        <sz val="10"/>
        <color theme="1"/>
        <rFont val="Arial"/>
        <family val="2"/>
        <charset val="204"/>
      </rPr>
      <t>сайте «Коллекция»</t>
    </r>
    <r>
      <rPr>
        <sz val="10"/>
        <color theme="1"/>
        <rFont val="Arial"/>
        <family val="2"/>
        <charset val="204"/>
      </rPr>
      <t xml:space="preserve">. </t>
    </r>
    <r>
      <rPr>
        <b/>
        <sz val="10"/>
        <color theme="1"/>
        <rFont val="Arial"/>
        <family val="2"/>
        <charset val="204"/>
      </rPr>
      <t>Каталог вознаграждений</t>
    </r>
  </si>
  <si>
    <t>Старший разработчик</t>
  </si>
  <si>
    <t>Доработка алгоритма определения доступности товаров</t>
  </si>
  <si>
    <r>
      <t xml:space="preserve">Товары, поддерживающие доставку по email доступны для всех регионов, независимо от географии доставки поставщика.
</t>
    </r>
    <r>
      <rPr>
        <sz val="8"/>
        <color rgb="FF00B050"/>
        <rFont val="Arial"/>
        <family val="2"/>
        <charset val="204"/>
      </rPr>
      <t>От задачи можно отказаться (потребуется актуализация спецификации). Доступности вознаграждений по всей России можно добиться через манипуляции с матрицей доставки.</t>
    </r>
  </si>
  <si>
    <t>Должность</t>
  </si>
  <si>
    <t>Руководитель направления</t>
  </si>
  <si>
    <t>Менеджер проектов</t>
  </si>
  <si>
    <t>Ведущий тестировщик</t>
  </si>
  <si>
    <t>Управление проектом
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</si>
  <si>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Техническое руководство (ревью кода, консультации по тех. реализации, коммуникации с командой  разработчиков)</t>
  </si>
  <si>
    <t>Управление</t>
  </si>
  <si>
    <t>Архитектурная поддержка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</si>
</sst>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rgb="FF00B050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top" wrapText="1"/>
    </xf>
    <xf numFmtId="1" fontId="7" fillId="3" borderId="3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vertical="top" wrapText="1"/>
    </xf>
    <xf numFmtId="1" fontId="5" fillId="3" borderId="1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1" fontId="5" fillId="0" borderId="1" xfId="0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1" fontId="5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2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11" fillId="4" borderId="1" xfId="231" applyFont="1" applyFill="1" applyBorder="1" applyAlignment="1">
      <alignment horizontal="center" vertical="top" wrapText="1"/>
    </xf>
    <xf numFmtId="1" fontId="7" fillId="4" borderId="1" xfId="0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vertical="top" wrapText="1"/>
    </xf>
    <xf numFmtId="1" fontId="7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vertical="top" wrapText="1"/>
    </xf>
    <xf numFmtId="1" fontId="7" fillId="0" borderId="4" xfId="0" applyNumberFormat="1" applyFont="1" applyFill="1" applyBorder="1" applyAlignment="1">
      <alignment vertical="top" wrapText="1"/>
    </xf>
    <xf numFmtId="1" fontId="7" fillId="0" borderId="5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vertical="top" wrapText="1"/>
    </xf>
    <xf numFmtId="1" fontId="7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1" fontId="7" fillId="2" borderId="2" xfId="0" applyNumberFormat="1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vertical="top" wrapText="1"/>
    </xf>
    <xf numFmtId="1" fontId="5" fillId="2" borderId="1" xfId="0" applyNumberFormat="1" applyFont="1" applyFill="1" applyBorder="1" applyAlignment="1">
      <alignment horizontal="center" vertical="top" wrapText="1"/>
    </xf>
    <xf numFmtId="1" fontId="7" fillId="2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0" fillId="2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top" wrapText="1"/>
    </xf>
    <xf numFmtId="1" fontId="7" fillId="0" borderId="2" xfId="0" applyNumberFormat="1" applyFont="1" applyFill="1" applyBorder="1" applyAlignment="1">
      <alignment horizontal="center" vertical="top" wrapText="1"/>
    </xf>
    <xf numFmtId="1" fontId="7" fillId="2" borderId="2" xfId="0" applyNumberFormat="1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10" fillId="0" borderId="6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4"/>
  <sheetViews>
    <sheetView tabSelected="1" workbookViewId="0">
      <pane ySplit="1" topLeftCell="A2" activePane="bottomLeft" state="frozen"/>
      <selection activeCell="C1" sqref="C1"/>
      <selection pane="bottomLeft" activeCell="H11" sqref="H11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8.85546875" style="38" customWidth="1"/>
    <col min="4" max="4" width="32" style="17" customWidth="1"/>
    <col min="5" max="5" width="25" style="17" bestFit="1" customWidth="1"/>
    <col min="6" max="6" width="14.85546875" style="6" bestFit="1" customWidth="1"/>
    <col min="7" max="7" width="45.28515625" style="18" customWidth="1"/>
    <col min="8" max="8" width="7.85546875" style="19" customWidth="1"/>
    <col min="9" max="9" width="10" style="19" customWidth="1"/>
    <col min="10" max="10" width="9.42578125" style="19" customWidth="1"/>
    <col min="11" max="11" width="9" style="19" customWidth="1"/>
    <col min="12" max="12" width="9.28515625" style="19" bestFit="1" customWidth="1"/>
    <col min="13" max="13" width="11.42578125" style="20" bestFit="1" customWidth="1"/>
    <col min="14" max="14" width="8" style="19" customWidth="1"/>
    <col min="15" max="15" width="102.28515625" style="35" customWidth="1"/>
    <col min="16" max="16384" width="8.85546875" style="11"/>
  </cols>
  <sheetData>
    <row r="1" spans="1:15" s="6" customFormat="1" ht="36" x14ac:dyDescent="0.25">
      <c r="A1" s="1" t="s">
        <v>16</v>
      </c>
      <c r="B1" s="1" t="s">
        <v>17</v>
      </c>
      <c r="C1" s="36" t="s">
        <v>15</v>
      </c>
      <c r="D1" s="2" t="s">
        <v>14</v>
      </c>
      <c r="E1" s="2" t="s">
        <v>55</v>
      </c>
      <c r="F1" s="2" t="s">
        <v>19</v>
      </c>
      <c r="G1" s="3" t="s">
        <v>18</v>
      </c>
      <c r="H1" s="4" t="s">
        <v>1</v>
      </c>
      <c r="I1" s="4" t="s">
        <v>2</v>
      </c>
      <c r="J1" s="4" t="s">
        <v>0</v>
      </c>
      <c r="K1" s="4" t="s">
        <v>7</v>
      </c>
      <c r="L1" s="4" t="s">
        <v>8</v>
      </c>
      <c r="M1" s="5" t="s">
        <v>9</v>
      </c>
      <c r="N1" s="4" t="s">
        <v>10</v>
      </c>
      <c r="O1" s="33" t="s">
        <v>4</v>
      </c>
    </row>
    <row r="2" spans="1:15" s="14" customFormat="1" ht="36" x14ac:dyDescent="0.25">
      <c r="A2" s="29"/>
      <c r="B2" s="30"/>
      <c r="C2" s="8">
        <f>SUM(M3:M18)</f>
        <v>102.47599390317274</v>
      </c>
      <c r="D2" s="9" t="s">
        <v>31</v>
      </c>
      <c r="E2" s="9"/>
      <c r="F2" s="31"/>
      <c r="G2" s="13"/>
      <c r="H2" s="10"/>
      <c r="I2" s="10"/>
      <c r="J2" s="10"/>
      <c r="K2" s="10"/>
      <c r="L2" s="10"/>
      <c r="M2" s="7"/>
      <c r="N2" s="10"/>
      <c r="O2" s="34"/>
    </row>
    <row r="3" spans="1:15" s="14" customFormat="1" ht="24" x14ac:dyDescent="0.25">
      <c r="A3" s="15"/>
      <c r="B3" s="15"/>
      <c r="C3" s="40"/>
      <c r="D3" s="48"/>
      <c r="E3" s="67" t="s">
        <v>57</v>
      </c>
      <c r="F3" s="64" t="s">
        <v>22</v>
      </c>
      <c r="G3" s="43" t="s">
        <v>48</v>
      </c>
      <c r="H3" s="12">
        <v>10</v>
      </c>
      <c r="I3" s="12">
        <v>13</v>
      </c>
      <c r="J3" s="12">
        <v>16</v>
      </c>
      <c r="K3" s="12">
        <f t="shared" ref="K3:K11" si="0">(H3+4*I3+J3)/6</f>
        <v>13</v>
      </c>
      <c r="L3" s="12">
        <f>K3/$H$23</f>
        <v>20</v>
      </c>
      <c r="M3" s="44">
        <f>K3*$H$26/$H$22</f>
        <v>21.889983635348418</v>
      </c>
      <c r="N3" s="12">
        <f t="shared" ref="N3:N11" si="1">(J3-H3)/6</f>
        <v>1</v>
      </c>
      <c r="O3" s="65" t="s">
        <v>49</v>
      </c>
    </row>
    <row r="4" spans="1:15" s="14" customFormat="1" ht="24" x14ac:dyDescent="0.25">
      <c r="A4" s="15"/>
      <c r="B4" s="15"/>
      <c r="C4" s="37"/>
      <c r="D4" s="49"/>
      <c r="E4" s="67" t="s">
        <v>57</v>
      </c>
      <c r="F4" s="64" t="s">
        <v>22</v>
      </c>
      <c r="G4" s="43" t="s">
        <v>50</v>
      </c>
      <c r="H4" s="12">
        <v>1</v>
      </c>
      <c r="I4" s="12">
        <v>1</v>
      </c>
      <c r="J4" s="12">
        <v>2</v>
      </c>
      <c r="K4" s="12">
        <f t="shared" ref="K4" si="2">(H4+4*I4+J4)/6</f>
        <v>1.1666666666666667</v>
      </c>
      <c r="L4" s="12">
        <f>K4/$H$23</f>
        <v>1.7948717948717949</v>
      </c>
      <c r="M4" s="44">
        <f>K4*$H$26/$H$22</f>
        <v>1.9644857108646019</v>
      </c>
      <c r="N4" s="12">
        <f t="shared" ref="N4" si="3">(J4-H4)/6</f>
        <v>0.16666666666666666</v>
      </c>
      <c r="O4" s="65"/>
    </row>
    <row r="5" spans="1:15" s="14" customFormat="1" ht="12.75" x14ac:dyDescent="0.25">
      <c r="A5" s="15"/>
      <c r="B5" s="15"/>
      <c r="C5" s="37"/>
      <c r="D5" s="49"/>
      <c r="E5" s="67" t="s">
        <v>56</v>
      </c>
      <c r="F5" s="42" t="s">
        <v>23</v>
      </c>
      <c r="G5" s="43" t="s">
        <v>41</v>
      </c>
      <c r="H5" s="12">
        <v>2</v>
      </c>
      <c r="I5" s="12">
        <v>4</v>
      </c>
      <c r="J5" s="12">
        <v>8</v>
      </c>
      <c r="K5" s="12">
        <f t="shared" si="0"/>
        <v>4.333333333333333</v>
      </c>
      <c r="L5" s="12">
        <f>K5/$H$23</f>
        <v>6.6666666666666661</v>
      </c>
      <c r="M5" s="44">
        <f>K5*$H$26/$H$22</f>
        <v>7.2966612117828058</v>
      </c>
      <c r="N5" s="12">
        <f t="shared" si="1"/>
        <v>1</v>
      </c>
      <c r="O5" s="45" t="s">
        <v>42</v>
      </c>
    </row>
    <row r="6" spans="1:15" s="58" customFormat="1" x14ac:dyDescent="0.25">
      <c r="A6" s="51"/>
      <c r="B6" s="51"/>
      <c r="C6" s="62"/>
      <c r="D6" s="63" t="s">
        <v>40</v>
      </c>
      <c r="E6" s="59" t="s">
        <v>52</v>
      </c>
      <c r="F6" s="53" t="s">
        <v>28</v>
      </c>
      <c r="G6" s="54" t="s">
        <v>37</v>
      </c>
      <c r="H6" s="55">
        <v>1</v>
      </c>
      <c r="I6" s="55">
        <v>2</v>
      </c>
      <c r="J6" s="55">
        <v>3</v>
      </c>
      <c r="K6" s="55">
        <f t="shared" si="0"/>
        <v>2</v>
      </c>
      <c r="L6" s="55">
        <f>K6/$H$23</f>
        <v>3.0769230769230766</v>
      </c>
      <c r="M6" s="56">
        <f>K6*$H$26/$H$22</f>
        <v>3.3676897900536029</v>
      </c>
      <c r="N6" s="55">
        <f t="shared" si="1"/>
        <v>0.33333333333333331</v>
      </c>
      <c r="O6" s="57" t="s">
        <v>43</v>
      </c>
    </row>
    <row r="7" spans="1:15" s="58" customFormat="1" ht="33.75" x14ac:dyDescent="0.25">
      <c r="A7" s="51"/>
      <c r="B7" s="51"/>
      <c r="C7" s="62"/>
      <c r="D7" s="63"/>
      <c r="E7" s="59" t="s">
        <v>52</v>
      </c>
      <c r="F7" s="53" t="s">
        <v>28</v>
      </c>
      <c r="G7" s="54" t="s">
        <v>38</v>
      </c>
      <c r="H7" s="55">
        <v>1</v>
      </c>
      <c r="I7" s="55">
        <v>2</v>
      </c>
      <c r="J7" s="55">
        <v>3</v>
      </c>
      <c r="K7" s="55">
        <f t="shared" si="0"/>
        <v>2</v>
      </c>
      <c r="L7" s="55">
        <f>K7/$H$23</f>
        <v>3.0769230769230766</v>
      </c>
      <c r="M7" s="56">
        <f>K7*$H$26/$H$22</f>
        <v>3.3676897900536029</v>
      </c>
      <c r="N7" s="55">
        <f t="shared" si="1"/>
        <v>0.33333333333333331</v>
      </c>
      <c r="O7" s="57" t="s">
        <v>39</v>
      </c>
    </row>
    <row r="8" spans="1:15" s="14" customFormat="1" ht="45" x14ac:dyDescent="0.25">
      <c r="A8" s="15"/>
      <c r="B8" s="15"/>
      <c r="C8" s="66"/>
      <c r="D8" s="49" t="s">
        <v>51</v>
      </c>
      <c r="E8" s="67" t="s">
        <v>52</v>
      </c>
      <c r="F8" s="64" t="s">
        <v>28</v>
      </c>
      <c r="G8" s="43" t="s">
        <v>53</v>
      </c>
      <c r="H8" s="12">
        <v>2</v>
      </c>
      <c r="I8" s="12">
        <v>4</v>
      </c>
      <c r="J8" s="12">
        <v>6</v>
      </c>
      <c r="K8" s="12">
        <f t="shared" ref="K8" si="4">(H8+4*I8+J8)/6</f>
        <v>4</v>
      </c>
      <c r="L8" s="12">
        <f>K8/$H$23</f>
        <v>6.1538461538461533</v>
      </c>
      <c r="M8" s="44">
        <f>K8*$H$26/$H$22</f>
        <v>6.7353795801072058</v>
      </c>
      <c r="N8" s="12">
        <f t="shared" ref="N8" si="5">(J8-H8)/6</f>
        <v>0.66666666666666663</v>
      </c>
      <c r="O8" s="45" t="s">
        <v>54</v>
      </c>
    </row>
    <row r="9" spans="1:15" s="14" customFormat="1" ht="45" x14ac:dyDescent="0.25">
      <c r="A9" s="15"/>
      <c r="B9" s="15"/>
      <c r="C9" s="61"/>
      <c r="D9" s="60" t="s">
        <v>32</v>
      </c>
      <c r="E9" s="67" t="s">
        <v>52</v>
      </c>
      <c r="F9" s="42" t="s">
        <v>27</v>
      </c>
      <c r="G9" s="43" t="s">
        <v>44</v>
      </c>
      <c r="H9" s="12">
        <v>3</v>
      </c>
      <c r="I9" s="12">
        <v>6</v>
      </c>
      <c r="J9" s="12">
        <v>12</v>
      </c>
      <c r="K9" s="12">
        <f t="shared" si="0"/>
        <v>6.5</v>
      </c>
      <c r="L9" s="12">
        <f>K9/$H$23</f>
        <v>10</v>
      </c>
      <c r="M9" s="44">
        <f>K9*$H$26/$H$22</f>
        <v>10.944991817674209</v>
      </c>
      <c r="N9" s="12">
        <f t="shared" si="1"/>
        <v>1.5</v>
      </c>
      <c r="O9" s="45" t="s">
        <v>45</v>
      </c>
    </row>
    <row r="10" spans="1:15" s="58" customFormat="1" ht="24" x14ac:dyDescent="0.25">
      <c r="A10" s="51"/>
      <c r="B10" s="51"/>
      <c r="C10" s="52"/>
      <c r="D10" s="59" t="s">
        <v>33</v>
      </c>
      <c r="E10" s="59" t="s">
        <v>52</v>
      </c>
      <c r="F10" s="53" t="s">
        <v>27</v>
      </c>
      <c r="G10" s="54" t="s">
        <v>35</v>
      </c>
      <c r="H10" s="55">
        <v>1</v>
      </c>
      <c r="I10" s="55">
        <v>2</v>
      </c>
      <c r="J10" s="55">
        <v>4</v>
      </c>
      <c r="K10" s="55">
        <f t="shared" si="0"/>
        <v>2.1666666666666665</v>
      </c>
      <c r="L10" s="55">
        <f>K10/$H$23</f>
        <v>3.333333333333333</v>
      </c>
      <c r="M10" s="56">
        <f>K10*$H$26/$H$22</f>
        <v>3.6483306058914029</v>
      </c>
      <c r="N10" s="55">
        <f t="shared" si="1"/>
        <v>0.5</v>
      </c>
      <c r="O10" s="57" t="s">
        <v>46</v>
      </c>
    </row>
    <row r="11" spans="1:15" s="14" customFormat="1" ht="48" x14ac:dyDescent="0.25">
      <c r="A11" s="15"/>
      <c r="B11" s="15"/>
      <c r="C11" s="37"/>
      <c r="D11" s="47" t="s">
        <v>34</v>
      </c>
      <c r="E11" s="67" t="s">
        <v>52</v>
      </c>
      <c r="F11" s="42" t="s">
        <v>29</v>
      </c>
      <c r="G11" s="43" t="s">
        <v>36</v>
      </c>
      <c r="H11" s="12">
        <v>1</v>
      </c>
      <c r="I11" s="12">
        <v>2</v>
      </c>
      <c r="J11" s="12">
        <v>4</v>
      </c>
      <c r="K11" s="12">
        <f t="shared" si="0"/>
        <v>2.1666666666666665</v>
      </c>
      <c r="L11" s="12">
        <f>K11/$H$23</f>
        <v>3.333333333333333</v>
      </c>
      <c r="M11" s="44">
        <f>K11*$H$26/$H$22</f>
        <v>3.6483306058914029</v>
      </c>
      <c r="N11" s="12">
        <f t="shared" si="1"/>
        <v>0.5</v>
      </c>
      <c r="O11" s="45" t="s">
        <v>47</v>
      </c>
    </row>
    <row r="12" spans="1:15" s="14" customFormat="1" x14ac:dyDescent="0.25">
      <c r="A12" s="15"/>
      <c r="B12" s="15"/>
      <c r="C12" s="37"/>
      <c r="D12" s="49"/>
      <c r="E12" s="60" t="s">
        <v>58</v>
      </c>
      <c r="F12" s="42" t="s">
        <v>20</v>
      </c>
      <c r="G12" s="46" t="s">
        <v>21</v>
      </c>
      <c r="H12" s="12">
        <f>SUM(H6:H11)*0.25</f>
        <v>2.25</v>
      </c>
      <c r="I12" s="12">
        <f>SUM(I6:I11)*0.25</f>
        <v>4.5</v>
      </c>
      <c r="J12" s="12">
        <f>SUM(J6:J11)*0.25</f>
        <v>8</v>
      </c>
      <c r="K12" s="12">
        <f t="shared" ref="K12:K18" si="6">(H12+4*I12+J12)/6</f>
        <v>4.708333333333333</v>
      </c>
      <c r="L12" s="12">
        <f>K12/$H$23</f>
        <v>7.2435897435897427</v>
      </c>
      <c r="M12" s="44">
        <f>K12*$H$26/$H$22</f>
        <v>7.9281030474178564</v>
      </c>
      <c r="N12" s="12">
        <f t="shared" ref="N12:N18" si="7">(J12-H12)/6</f>
        <v>0.95833333333333337</v>
      </c>
      <c r="O12" s="45"/>
    </row>
    <row r="13" spans="1:15" s="14" customFormat="1" x14ac:dyDescent="0.25">
      <c r="A13" s="15"/>
      <c r="B13" s="15"/>
      <c r="C13" s="37"/>
      <c r="D13" s="49"/>
      <c r="E13" s="60" t="s">
        <v>52</v>
      </c>
      <c r="F13" s="42" t="s">
        <v>30</v>
      </c>
      <c r="G13" s="46" t="s">
        <v>30</v>
      </c>
      <c r="H13" s="12">
        <f>SUM(H6:H11)*0.3</f>
        <v>2.6999999999999997</v>
      </c>
      <c r="I13" s="12">
        <f>SUM(I6:I11)*0.3</f>
        <v>5.3999999999999995</v>
      </c>
      <c r="J13" s="12">
        <f>SUM(J6:J11)*0.3</f>
        <v>9.6</v>
      </c>
      <c r="K13" s="12">
        <f t="shared" si="6"/>
        <v>5.6499999999999995</v>
      </c>
      <c r="L13" s="12">
        <f>K13/$H$23</f>
        <v>8.6923076923076916</v>
      </c>
      <c r="M13" s="44">
        <f>K13*$H$26/$H$22</f>
        <v>9.5137236569014263</v>
      </c>
      <c r="N13" s="12">
        <f t="shared" si="7"/>
        <v>1.1500000000000001</v>
      </c>
      <c r="O13" s="45"/>
    </row>
    <row r="14" spans="1:15" s="14" customFormat="1" x14ac:dyDescent="0.25">
      <c r="A14" s="15"/>
      <c r="B14" s="15"/>
      <c r="C14" s="37"/>
      <c r="D14" s="49"/>
      <c r="E14" s="60" t="s">
        <v>56</v>
      </c>
      <c r="F14" s="42" t="s">
        <v>23</v>
      </c>
      <c r="G14" s="43" t="s">
        <v>62</v>
      </c>
      <c r="H14" s="12">
        <v>1</v>
      </c>
      <c r="I14" s="12">
        <v>1</v>
      </c>
      <c r="J14" s="12">
        <v>1</v>
      </c>
      <c r="K14" s="12">
        <f t="shared" si="6"/>
        <v>1</v>
      </c>
      <c r="L14" s="12">
        <f>K14/$H$23</f>
        <v>1.5384615384615383</v>
      </c>
      <c r="M14" s="44">
        <f>K14*$H$26/$H$22</f>
        <v>1.6838448950268015</v>
      </c>
      <c r="N14" s="12">
        <f t="shared" si="7"/>
        <v>0</v>
      </c>
      <c r="O14" s="45"/>
    </row>
    <row r="15" spans="1:15" s="14" customFormat="1" ht="36" x14ac:dyDescent="0.25">
      <c r="A15" s="15"/>
      <c r="B15" s="15"/>
      <c r="C15" s="37"/>
      <c r="D15" s="49"/>
      <c r="E15" s="60" t="s">
        <v>56</v>
      </c>
      <c r="F15" s="42" t="s">
        <v>61</v>
      </c>
      <c r="G15" s="43" t="s">
        <v>60</v>
      </c>
      <c r="H15" s="12">
        <v>2</v>
      </c>
      <c r="I15" s="12">
        <v>3</v>
      </c>
      <c r="J15" s="12">
        <v>5</v>
      </c>
      <c r="K15" s="12">
        <f t="shared" si="6"/>
        <v>3.1666666666666665</v>
      </c>
      <c r="L15" s="12">
        <f>K15/$H$23</f>
        <v>4.8717948717948714</v>
      </c>
      <c r="M15" s="44">
        <f>K15*$H$26/$H$22</f>
        <v>5.3321755009182041</v>
      </c>
      <c r="N15" s="12">
        <f t="shared" si="7"/>
        <v>0.5</v>
      </c>
      <c r="O15" s="45"/>
    </row>
    <row r="16" spans="1:15" s="14" customFormat="1" ht="108" x14ac:dyDescent="0.25">
      <c r="A16" s="15"/>
      <c r="B16" s="15"/>
      <c r="C16" s="37"/>
      <c r="D16" s="49"/>
      <c r="E16" s="60" t="s">
        <v>57</v>
      </c>
      <c r="F16" s="42" t="s">
        <v>61</v>
      </c>
      <c r="G16" s="43" t="s">
        <v>59</v>
      </c>
      <c r="H16" s="12">
        <v>4</v>
      </c>
      <c r="I16" s="12">
        <v>5</v>
      </c>
      <c r="J16" s="12">
        <v>6</v>
      </c>
      <c r="K16" s="12">
        <f t="shared" si="6"/>
        <v>5</v>
      </c>
      <c r="L16" s="12">
        <f>K16/$H$23</f>
        <v>7.6923076923076916</v>
      </c>
      <c r="M16" s="44">
        <f>K16*$H$26/$H$22</f>
        <v>8.4192244751340084</v>
      </c>
      <c r="N16" s="12">
        <f t="shared" si="7"/>
        <v>0.33333333333333331</v>
      </c>
      <c r="O16" s="45"/>
    </row>
    <row r="17" spans="1:15" s="14" customFormat="1" x14ac:dyDescent="0.25">
      <c r="A17" s="15"/>
      <c r="B17" s="15"/>
      <c r="C17" s="37"/>
      <c r="D17" s="49"/>
      <c r="E17" s="60" t="s">
        <v>57</v>
      </c>
      <c r="F17" s="42"/>
      <c r="G17" s="43" t="s">
        <v>25</v>
      </c>
      <c r="H17" s="12">
        <v>1</v>
      </c>
      <c r="I17" s="12">
        <v>2</v>
      </c>
      <c r="J17" s="12">
        <v>3</v>
      </c>
      <c r="K17" s="12">
        <f t="shared" si="6"/>
        <v>2</v>
      </c>
      <c r="L17" s="12">
        <f>K17/$H$23</f>
        <v>3.0769230769230766</v>
      </c>
      <c r="M17" s="44">
        <f>K17*$H$26/$H$22</f>
        <v>3.3676897900536029</v>
      </c>
      <c r="N17" s="12">
        <f t="shared" si="7"/>
        <v>0.33333333333333331</v>
      </c>
      <c r="O17" s="45" t="s">
        <v>26</v>
      </c>
    </row>
    <row r="18" spans="1:15" s="14" customFormat="1" x14ac:dyDescent="0.25">
      <c r="A18" s="15"/>
      <c r="B18" s="15"/>
      <c r="C18" s="41"/>
      <c r="D18" s="50"/>
      <c r="E18" s="68" t="s">
        <v>52</v>
      </c>
      <c r="F18" s="42"/>
      <c r="G18" s="46" t="s">
        <v>24</v>
      </c>
      <c r="H18" s="12">
        <v>1</v>
      </c>
      <c r="I18" s="12">
        <v>2</v>
      </c>
      <c r="J18" s="12">
        <v>3</v>
      </c>
      <c r="K18" s="12">
        <f t="shared" si="6"/>
        <v>2</v>
      </c>
      <c r="L18" s="12">
        <f>K18/$H$23</f>
        <v>3.0769230769230766</v>
      </c>
      <c r="M18" s="44">
        <f>K18*$H$26/$H$22</f>
        <v>3.3676897900536029</v>
      </c>
      <c r="N18" s="12">
        <f t="shared" si="7"/>
        <v>0.33333333333333331</v>
      </c>
      <c r="O18" s="45"/>
    </row>
    <row r="21" spans="1:15" x14ac:dyDescent="0.25">
      <c r="G21" s="21" t="s">
        <v>6</v>
      </c>
      <c r="H21" s="22">
        <f>SUM(H2:H18)</f>
        <v>35.950000000000003</v>
      </c>
      <c r="I21" s="22">
        <f>SUM(I2:I18)</f>
        <v>58.9</v>
      </c>
      <c r="J21" s="22">
        <f>SUM(J2:J18)</f>
        <v>93.6</v>
      </c>
      <c r="N21" s="27">
        <f>SQRT(SUMSQ(N2:N18))</f>
        <v>2.8755313518644785</v>
      </c>
    </row>
    <row r="22" spans="1:15" x14ac:dyDescent="0.25">
      <c r="G22" s="21" t="s">
        <v>13</v>
      </c>
      <c r="H22" s="22">
        <f>(H21+4*I21+J21)/6</f>
        <v>60.858333333333327</v>
      </c>
      <c r="I22" s="23"/>
      <c r="J22" s="22"/>
      <c r="N22" s="27">
        <f>2*N21/H23</f>
        <v>8.8477887749676256</v>
      </c>
    </row>
    <row r="23" spans="1:15" x14ac:dyDescent="0.25">
      <c r="G23" s="21" t="s">
        <v>5</v>
      </c>
      <c r="H23" s="24">
        <v>0.65</v>
      </c>
      <c r="I23" s="23"/>
      <c r="J23" s="22"/>
      <c r="N23" s="28">
        <f>N22/H26</f>
        <v>8.6340111844415979E-2</v>
      </c>
    </row>
    <row r="24" spans="1:15" x14ac:dyDescent="0.25">
      <c r="A24" s="11"/>
      <c r="B24" s="11"/>
      <c r="C24" s="39"/>
      <c r="D24" s="11"/>
      <c r="E24" s="11"/>
      <c r="F24" s="32"/>
      <c r="G24" s="21" t="s">
        <v>3</v>
      </c>
      <c r="H24" s="22">
        <f>H21/H23</f>
        <v>55.307692307692314</v>
      </c>
      <c r="I24" s="23">
        <f>I21/H23</f>
        <v>90.615384615384613</v>
      </c>
      <c r="J24" s="22">
        <f>J21/H23</f>
        <v>144</v>
      </c>
      <c r="N24" s="27"/>
    </row>
    <row r="25" spans="1:15" x14ac:dyDescent="0.25">
      <c r="A25" s="11"/>
      <c r="B25" s="11"/>
      <c r="C25" s="39"/>
      <c r="D25" s="11"/>
      <c r="E25" s="11"/>
      <c r="F25" s="32"/>
      <c r="G25" s="25" t="s">
        <v>12</v>
      </c>
      <c r="H25" s="22">
        <f>(H24+4*I24+J24)/6</f>
        <v>93.628205128205124</v>
      </c>
      <c r="I25" s="23"/>
      <c r="J25" s="22"/>
      <c r="N25" s="27"/>
    </row>
    <row r="26" spans="1:15" x14ac:dyDescent="0.25">
      <c r="A26" s="11"/>
      <c r="B26" s="11"/>
      <c r="C26" s="39"/>
      <c r="D26" s="11"/>
      <c r="E26" s="11"/>
      <c r="F26" s="32"/>
      <c r="G26" s="26" t="s">
        <v>11</v>
      </c>
      <c r="H26" s="22">
        <f>H25+N21*2/H23</f>
        <v>102.47599390317275</v>
      </c>
      <c r="I26" s="23"/>
      <c r="J26" s="22"/>
      <c r="N26" s="27"/>
      <c r="O26" s="11"/>
    </row>
    <row r="27" spans="1:1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5" spans="1:1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90" spans="1:15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2" spans="1:1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1:15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</sheetData>
  <mergeCells count="2">
    <mergeCell ref="C6:C7"/>
    <mergeCell ref="D6:D7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САЙТ-245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2014-05-06T15:14:57Z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