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14295" windowHeight="11025" tabRatio="704"/>
  </bookViews>
  <sheets>
    <sheet name="САЙТ-245" sheetId="19" r:id="rId1"/>
  </sheets>
  <definedNames>
    <definedName name="_Ref379974539" localSheetId="0">'САЙТ-245'!#REF!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9" l="1"/>
  <c r="H24" i="19"/>
  <c r="G24" i="19"/>
  <c r="G25" i="19"/>
  <c r="I25" i="19"/>
  <c r="H25" i="19"/>
  <c r="J5" i="19"/>
  <c r="K5" i="19" s="1"/>
  <c r="M5" i="19"/>
  <c r="M6" i="19"/>
  <c r="J6" i="19"/>
  <c r="K6" i="19" s="1"/>
  <c r="M8" i="19" l="1"/>
  <c r="K8" i="19"/>
  <c r="J8" i="19"/>
  <c r="J12" i="19"/>
  <c r="K12" i="19" s="1"/>
  <c r="M12" i="19"/>
  <c r="M7" i="19"/>
  <c r="J7" i="19"/>
  <c r="K7" i="19" s="1"/>
  <c r="M20" i="19"/>
  <c r="J20" i="19"/>
  <c r="K20" i="19" s="1"/>
  <c r="M18" i="19"/>
  <c r="J18" i="19"/>
  <c r="K18" i="19" s="1"/>
  <c r="M4" i="19"/>
  <c r="M9" i="19"/>
  <c r="M10" i="19"/>
  <c r="M11" i="19"/>
  <c r="M13" i="19"/>
  <c r="M14" i="19"/>
  <c r="M15" i="19"/>
  <c r="M16" i="19"/>
  <c r="M17" i="19"/>
  <c r="M19" i="19"/>
  <c r="M21" i="19"/>
  <c r="M22" i="19"/>
  <c r="M23" i="19"/>
  <c r="J4" i="19"/>
  <c r="K4" i="19" s="1"/>
  <c r="J9" i="19"/>
  <c r="K9" i="19" s="1"/>
  <c r="J10" i="19"/>
  <c r="K10" i="19" s="1"/>
  <c r="J11" i="19"/>
  <c r="K11" i="19" s="1"/>
  <c r="J13" i="19"/>
  <c r="K13" i="19" s="1"/>
  <c r="J14" i="19"/>
  <c r="K14" i="19" s="1"/>
  <c r="J15" i="19"/>
  <c r="K15" i="19" s="1"/>
  <c r="J16" i="19"/>
  <c r="K16" i="19" s="1"/>
  <c r="J17" i="19"/>
  <c r="K17" i="19" s="1"/>
  <c r="J19" i="19"/>
  <c r="K19" i="19" s="1"/>
  <c r="J21" i="19"/>
  <c r="K21" i="19" s="1"/>
  <c r="J22" i="19"/>
  <c r="K22" i="19" s="1"/>
  <c r="J23" i="19"/>
  <c r="K23" i="19" s="1"/>
  <c r="M3" i="19" l="1"/>
  <c r="J3" i="19"/>
  <c r="K3" i="19" s="1"/>
  <c r="J26" i="19" l="1"/>
  <c r="K26" i="19" s="1"/>
  <c r="M26" i="19"/>
  <c r="J27" i="19"/>
  <c r="K27" i="19" s="1"/>
  <c r="M27" i="19"/>
  <c r="J28" i="19"/>
  <c r="K28" i="19" s="1"/>
  <c r="M28" i="19"/>
  <c r="J29" i="19"/>
  <c r="K29" i="19" s="1"/>
  <c r="M29" i="19"/>
  <c r="J30" i="19"/>
  <c r="K30" i="19" s="1"/>
  <c r="M30" i="19"/>
  <c r="M25" i="19" l="1"/>
  <c r="J25" i="19"/>
  <c r="K25" i="19" s="1"/>
  <c r="J24" i="19" l="1"/>
  <c r="K24" i="19" s="1"/>
  <c r="M24" i="19"/>
  <c r="I33" i="19"/>
  <c r="I36" i="19" s="1"/>
  <c r="G33" i="19"/>
  <c r="G36" i="19" s="1"/>
  <c r="H33" i="19"/>
  <c r="H36" i="19" s="1"/>
  <c r="G34" i="19" l="1"/>
  <c r="G37" i="19"/>
  <c r="M33" i="19"/>
  <c r="G38" i="19" l="1"/>
  <c r="L5" i="19" s="1"/>
  <c r="M34" i="19"/>
  <c r="L8" i="19" l="1"/>
  <c r="L6" i="19"/>
  <c r="L7" i="19"/>
  <c r="L12" i="19"/>
  <c r="L18" i="19"/>
  <c r="L20" i="19"/>
  <c r="L30" i="19"/>
  <c r="L11" i="19"/>
  <c r="L16" i="19"/>
  <c r="L22" i="19"/>
  <c r="L14" i="19"/>
  <c r="L19" i="19"/>
  <c r="L10" i="19"/>
  <c r="L15" i="19"/>
  <c r="L4" i="19"/>
  <c r="L13" i="19"/>
  <c r="L17" i="19"/>
  <c r="L23" i="19"/>
  <c r="L9" i="19"/>
  <c r="L21" i="19"/>
  <c r="L27" i="19"/>
  <c r="L28" i="19"/>
  <c r="L3" i="19"/>
  <c r="L26" i="19"/>
  <c r="L29" i="19"/>
  <c r="L25" i="19"/>
  <c r="L24" i="19"/>
  <c r="M35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35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<sst xmlns="http://schemas.openxmlformats.org/spreadsheetml/2006/main" count="110" uniqueCount="90">
  <si>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</si>
  <si>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</si>
  <si>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</si>
  <si>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</si>
  <si>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</si>
  <si>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</si>
  <si>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</si>
  <si>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</si>
  <si>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</si>
  <si>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</si>
  <si>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</si>
  <si>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</si>
  <si>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</si>
  <si>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</si>
  <si>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</si>
  <si>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</si>
  <si>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</si>
  <si>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</si>
  <si>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</si>
  <si>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</si>
  <si>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</si>
  <si>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</si>
  <si>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</si>
  <si>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</si>
  <si>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</si>
  <si>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</si>
  <si>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</si>
  <si>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</si>
  <si>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</si>
  <si>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</si>
  <si>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Архитектурная поддержка проекта 
(общение с ОЗОН, обновление технической документации)</t>
  </si>
  <si>
    <t>Сайт</t>
  </si>
  <si>
    <t>Каталог</t>
  </si>
  <si>
    <t>АРМ Каталога</t>
  </si>
  <si>
    <t>АРМ Клиентов</t>
  </si>
  <si>
    <t>Коннектор к Банку</t>
  </si>
  <si>
    <r>
      <t>Доработка</t>
    </r>
    <r>
      <rPr>
        <b/>
        <sz val="9"/>
        <color theme="1"/>
        <rFont val="Arial"/>
        <family val="2"/>
        <charset val="204"/>
      </rPr>
      <t xml:space="preserve"> взаимодействия 3.10 Отправка реестра совершенных заказов по выгрузке совершенных заказов в ИС Банка</t>
    </r>
  </si>
  <si>
    <t>Отладка</t>
  </si>
  <si>
    <t>САЙТ-245 Доставка вознаграждений по электронной почте</t>
  </si>
  <si>
    <t>Доработка преследует две основные цели:
• Клиентам упростить процедуру заказа вознаграждений, доставляемых по электронной почте.
• Партнерам упростить процедуру доставки вознаграждений по электронной почте.
Основные требования:
1. Добавить новый тип доставки для электронных товаров – отправка вознаграждения по электронной почте.
2. Добавить проверку e-mail.
3. Добавить в свойства вознаграждения признак доставки вознаграждения по электронной почте.
4. Отображать товары, доставляемые по электронной почте, во всех регионах.
5. Зафиксировать стоимость доставки товаров, доставляемых по электронной почте – 0 рублей (0 бонусов).</t>
  </si>
  <si>
    <t xml:space="preserve">Аналитика 
</t>
  </si>
  <si>
    <r>
      <t xml:space="preserve">Доработки на </t>
    </r>
    <r>
      <rPr>
        <b/>
        <sz val="10"/>
        <color theme="1"/>
        <rFont val="Arial"/>
        <family val="2"/>
        <charset val="204"/>
      </rPr>
      <t>сайте «Коллекция»</t>
    </r>
    <r>
      <rPr>
        <sz val="10"/>
        <color theme="1"/>
        <rFont val="Arial"/>
        <family val="2"/>
        <charset val="204"/>
      </rPr>
      <t xml:space="preserve">. </t>
    </r>
    <r>
      <rPr>
        <b/>
        <sz val="10"/>
        <color theme="1"/>
        <rFont val="Arial"/>
        <family val="2"/>
        <charset val="204"/>
      </rPr>
      <t>Каталог вознаграждений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</si>
  <si>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Страница вознаграждения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</si>
  <si>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Форма оформления заказа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</si>
  <si>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</si>
  <si>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«Корзина»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</si>
  <si>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нотификаций WishList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</si>
  <si>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</t>
    </r>
    <r>
      <rPr>
        <sz val="9"/>
        <color theme="1"/>
        <rFont val="Arial"/>
        <family val="2"/>
        <charset val="204"/>
      </rPr>
      <t xml:space="preserve"> </t>
    </r>
    <r>
      <rPr>
        <b/>
        <sz val="9"/>
        <color theme="1"/>
        <rFont val="Arial"/>
        <family val="2"/>
        <charset val="204"/>
      </rPr>
      <t>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«</t>
    </r>
    <r>
      <rPr>
        <b/>
        <sz val="9"/>
        <color theme="1"/>
        <rFont val="Arial"/>
        <family val="2"/>
        <charset val="204"/>
      </rPr>
      <t>Вознаграждения</t>
    </r>
    <r>
      <rPr>
        <sz val="9"/>
        <color theme="1"/>
        <rFont val="Arial"/>
        <family val="2"/>
        <charset val="204"/>
      </rPr>
      <t>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</si>
  <si>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</si>
  <si>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безопасности</t>
    </r>
    <r>
      <rPr>
        <sz val="9"/>
        <color theme="1"/>
        <rFont val="Arial"/>
        <family val="2"/>
        <charset val="204"/>
      </rPr>
      <t xml:space="preserve"> (Клиенты), вкладка «Клиенты», подраздел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</si>
  <si>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e-mail оповещения о заказе поставщиков о заказах</t>
    </r>
  </si>
  <si>
    <r>
      <t>Доработка</t>
    </r>
    <r>
      <rPr>
        <b/>
        <sz val="9"/>
        <color theme="1"/>
        <rFont val="Arial"/>
        <family val="2"/>
        <charset val="204"/>
      </rPr>
      <t xml:space="preserve"> взаимодействия с поставщиками вознаграждений 2.10 Получение каталога вознаграждений</t>
    </r>
  </si>
  <si>
    <t>Доработка алгоритма определения доступности товаров</t>
  </si>
  <si>
    <t>Добавление информера на страницу вознаграждения</t>
  </si>
  <si>
    <t>Создание формы заказа вознаграждения по email</t>
  </si>
  <si>
    <t>Отображение заказов с доставкой по email на странице с информацией о заказе</t>
  </si>
  <si>
    <t>Выводить информацию об email</t>
  </si>
  <si>
    <t>Доработка алгоритма формирования мультипозиционного заказа</t>
  </si>
  <si>
    <t>Товары с доставкой по email могут попасть в заказ только по отдельности.</t>
  </si>
  <si>
    <t>Доработка алгоритма формирования нотификаций</t>
  </si>
  <si>
    <r>
      <t xml:space="preserve">Товары, поддерживающие доставку по email доступны для всех регионов, независимо от географии доставки поставщика.
</t>
    </r>
    <r>
      <rPr>
        <sz val="8"/>
        <color rgb="FF00B050"/>
        <rFont val="Arial"/>
        <family val="2"/>
        <charset val="204"/>
      </rPr>
      <t>От задачи можно отказаться (потребуется актуализация спецификации). Доступности вознаграждений по всей России можно добиться через манипуляции с матрицей доставки.</t>
    </r>
  </si>
  <si>
    <t>Доработка формы редактирования вознаграждения</t>
  </si>
  <si>
    <r>
      <t xml:space="preserve">Не учитывать принятую "усреднённую" стоимость доставки при расчёте доступности желаемых вознаграждений для товаров с доставкой по email
</t>
    </r>
    <r>
      <rPr>
        <sz val="8"/>
        <color rgb="FF00B050"/>
        <rFont val="Arial"/>
        <family val="2"/>
        <charset val="204"/>
      </rPr>
      <t>От задачи можно отказаться (потребуется актуализация спецификации). Потребуется актуализация спецификации</t>
    </r>
  </si>
  <si>
    <t>Доработка страницы со списком заказов клиента</t>
  </si>
  <si>
    <t>Доработка страницы со списком заказов поставщика</t>
  </si>
  <si>
    <t>Доработка страницы с подробной информацией о заказе поставщика</t>
  </si>
  <si>
    <t>Доработка страницы с подробной информацией о заказе клиента</t>
  </si>
  <si>
    <t>Доработка реестра совершённых заказов</t>
  </si>
  <si>
    <t>Выгружать информацио об email</t>
  </si>
  <si>
    <t>Доработка загрузки каталога вознаграждений</t>
  </si>
  <si>
    <t>Обновление сущностей Каталога</t>
  </si>
  <si>
    <t>1. Заведение нового типа доставки "Доставка по email"
2. Добавление признака поддержки доставки по email в сущости Товар (Product)</t>
  </si>
  <si>
    <t>Доработка алгоритма создания заказа для поддержки заказов с доставкой по email</t>
  </si>
  <si>
    <t xml:space="preserve">Обновление правил валидации заказа для поддержки заказов с доставкой по email
</t>
  </si>
  <si>
    <t>Обновление API внутренних сервисов каталога</t>
  </si>
  <si>
    <t>1.Сервисы доступа к товарам и категориям (для сайта и АРМа)
2. Сервисы работы с заказами (для сайта и АРМа)
3. Сервисы работы с корзиной</t>
  </si>
  <si>
    <t>Общие задачи разработки</t>
  </si>
  <si>
    <t>1. Выводить информацию об email
2. Внутреняя интеграция с компонентом Каталог (сервисы работы с заказами для АРМ)</t>
  </si>
  <si>
    <t>1. Выводить информацию об email
2. Внутреняя интеграция с компонентом Каталог (сервисы работы с заказами для сайта)</t>
  </si>
  <si>
    <t>1. Добавить флаг "доставка по email"
2. Убрать ограничение валидации
3. Внутреняя интеграция с компонентом Каталог (сервисы доступа к товарам для АРМ)</t>
  </si>
  <si>
    <t>1. Вёрстка и прототипирование
2. Серверная часть
3. Внутренняя интеграция с компонентом Каталог (сервисы работы с заказами для сайта)</t>
  </si>
  <si>
    <r>
      <rPr>
        <sz val="8"/>
        <rFont val="Arial"/>
        <family val="2"/>
        <charset val="204"/>
      </rPr>
      <t>1. Вёрстка
2. Внутренняя интеграция с компонентом Каталог (сервисы доступа к товарам для сайта)</t>
    </r>
    <r>
      <rPr>
        <sz val="8"/>
        <color rgb="FF00B050"/>
        <rFont val="Arial"/>
        <family val="2"/>
        <charset val="204"/>
      </rPr>
      <t xml:space="preserve">
От задачи можно отказаться (потребуется актуализация спецификации)</t>
    </r>
  </si>
  <si>
    <t>Доработка шаблона email оповещений партнёров</t>
  </si>
  <si>
    <t>Проектирование доработок компонента Каталог</t>
  </si>
  <si>
    <r>
      <t xml:space="preserve">Доработка формата.
</t>
    </r>
    <r>
      <rPr>
        <sz val="8"/>
        <color rgb="FF00B050"/>
        <rFont val="Arial"/>
        <family val="2"/>
        <charset val="204"/>
      </rPr>
      <t xml:space="preserve">От задачи можно отказаться (потребуется актуализация спецификации). Доставка по email будет доступна только директ-партнёрам, </t>
    </r>
    <r>
      <rPr>
        <b/>
        <sz val="8"/>
        <color rgb="FF00B050"/>
        <rFont val="Arial"/>
        <family val="2"/>
        <charset val="204"/>
      </rPr>
      <t>редактирующим вознаградения через АРМ</t>
    </r>
  </si>
  <si>
    <t>Проектирование и постановка задач</t>
  </si>
  <si>
    <t>Обновление документа "Описание электронного обмена информацией с поставщиками вознаграждений"</t>
  </si>
  <si>
    <t>Проектирование доработок в формат XML-каталога</t>
  </si>
  <si>
    <r>
      <t xml:space="preserve">Обновление описания формата каталога.
</t>
    </r>
    <r>
      <rPr>
        <sz val="8"/>
        <color rgb="FF00B050"/>
        <rFont val="Arial"/>
        <family val="2"/>
        <charset val="204"/>
      </rPr>
      <t xml:space="preserve">От задачи можно отказаться (потребуется актуализация спецификации), если отказаться от </t>
    </r>
    <r>
      <rPr>
        <b/>
        <sz val="8"/>
        <color rgb="FF00B050"/>
        <rFont val="Arial"/>
        <family val="2"/>
        <charset val="204"/>
      </rPr>
      <t>доработки взаимодействия с поставщиками вознаграждений 2.10 Получение каталога вознаграждений</t>
    </r>
  </si>
  <si>
    <r>
      <t xml:space="preserve">От задачи можно отказаться (потребуется актуализация спецификации), если отказаться от </t>
    </r>
    <r>
      <rPr>
        <b/>
        <sz val="8"/>
        <color rgb="FF00B050"/>
        <rFont val="Arial"/>
        <family val="2"/>
        <charset val="204"/>
      </rPr>
      <t>доработки взаимодействия с поставщиками вознаграждений 2.10 Получение каталога вознаграждений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</si>
</sst>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B050"/>
      <name val="Arial"/>
      <family val="2"/>
      <charset val="204"/>
    </font>
    <font>
      <b/>
      <sz val="8"/>
      <color rgb="FF00B05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4" activePane="bottomLeft" state="frozen"/>
      <selection activeCell="C1" sqref="C1"/>
      <selection pane="bottomLeft" activeCell="H26" sqref="H26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32" style="17" customWidth="1"/>
    <col min="5" max="5" width="14.85546875" style="6" bestFit="1" customWidth="1"/>
    <col min="6" max="6" width="45.28515625" style="18" customWidth="1"/>
    <col min="7" max="7" width="7.85546875" style="19" customWidth="1"/>
    <col min="8" max="8" width="10" style="19" customWidth="1"/>
    <col min="9" max="9" width="9.42578125" style="19" customWidth="1"/>
    <col min="10" max="10" width="9" style="19" customWidth="1"/>
    <col min="11" max="11" width="9.28515625" style="19" bestFit="1" customWidth="1"/>
    <col min="12" max="12" width="11.42578125" style="20" bestFit="1" customWidth="1"/>
    <col min="13" max="13" width="8" style="19" customWidth="1"/>
    <col min="14" max="14" width="102.28515625" style="35" customWidth="1"/>
    <col min="15" max="16384" width="8.85546875" style="11"/>
  </cols>
  <sheetData>
    <row r="1" spans="1:14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19</v>
      </c>
      <c r="F1" s="3" t="s">
        <v>18</v>
      </c>
      <c r="G1" s="4" t="s">
        <v>1</v>
      </c>
      <c r="H1" s="4" t="s">
        <v>2</v>
      </c>
      <c r="I1" s="4" t="s">
        <v>0</v>
      </c>
      <c r="J1" s="4" t="s">
        <v>7</v>
      </c>
      <c r="K1" s="4" t="s">
        <v>8</v>
      </c>
      <c r="L1" s="5" t="s">
        <v>9</v>
      </c>
      <c r="M1" s="4" t="s">
        <v>10</v>
      </c>
      <c r="N1" s="33" t="s">
        <v>4</v>
      </c>
    </row>
    <row r="2" spans="1:14" s="14" customFormat="1" ht="112.5" x14ac:dyDescent="0.25">
      <c r="A2" s="29"/>
      <c r="B2" s="30"/>
      <c r="C2" s="8">
        <f>SUM(L3:L30)</f>
        <v>143.43867625153413</v>
      </c>
      <c r="D2" s="9" t="s">
        <v>38</v>
      </c>
      <c r="E2" s="31"/>
      <c r="F2" s="13"/>
      <c r="G2" s="10"/>
      <c r="H2" s="10"/>
      <c r="I2" s="10"/>
      <c r="J2" s="10"/>
      <c r="K2" s="10"/>
      <c r="L2" s="7"/>
      <c r="M2" s="10"/>
      <c r="N2" s="34" t="s">
        <v>39</v>
      </c>
    </row>
    <row r="3" spans="1:14" s="14" customFormat="1" ht="24" x14ac:dyDescent="0.25">
      <c r="A3" s="15"/>
      <c r="B3" s="15"/>
      <c r="C3" s="40"/>
      <c r="D3" s="50"/>
      <c r="E3" s="42" t="s">
        <v>23</v>
      </c>
      <c r="F3" s="43" t="s">
        <v>40</v>
      </c>
      <c r="G3" s="12"/>
      <c r="H3" s="12"/>
      <c r="I3" s="12"/>
      <c r="J3" s="12">
        <f t="shared" ref="J3:J23" si="0">(G3+4*H3+I3)/6</f>
        <v>0</v>
      </c>
      <c r="K3" s="12">
        <f t="shared" ref="K3:K30" si="1">J3/$G$35</f>
        <v>0</v>
      </c>
      <c r="L3" s="44">
        <f t="shared" ref="L3:L11" si="2">J3*$G$38/$G$34</f>
        <v>0</v>
      </c>
      <c r="M3" s="12">
        <f t="shared" ref="M3:M23" si="3">(I3-G3)/6</f>
        <v>0</v>
      </c>
      <c r="N3" s="45"/>
    </row>
    <row r="4" spans="1:14" s="14" customFormat="1" x14ac:dyDescent="0.25">
      <c r="A4" s="15"/>
      <c r="B4" s="15"/>
      <c r="C4" s="37"/>
      <c r="D4" s="51"/>
      <c r="E4" s="42" t="s">
        <v>24</v>
      </c>
      <c r="F4" s="43" t="s">
        <v>83</v>
      </c>
      <c r="G4" s="12">
        <v>3</v>
      </c>
      <c r="H4" s="12">
        <v>6</v>
      </c>
      <c r="I4" s="12">
        <v>12</v>
      </c>
      <c r="J4" s="12">
        <f t="shared" si="0"/>
        <v>6.5</v>
      </c>
      <c r="K4" s="12">
        <f t="shared" si="1"/>
        <v>10</v>
      </c>
      <c r="L4" s="44">
        <f t="shared" si="2"/>
        <v>11.146972947713126</v>
      </c>
      <c r="M4" s="12">
        <f t="shared" si="3"/>
        <v>1.5</v>
      </c>
      <c r="N4" s="45" t="s">
        <v>85</v>
      </c>
    </row>
    <row r="5" spans="1:14" s="14" customFormat="1" ht="22.5" x14ac:dyDescent="0.25">
      <c r="A5" s="15"/>
      <c r="B5" s="15"/>
      <c r="C5" s="37"/>
      <c r="D5" s="51"/>
      <c r="E5" s="42" t="s">
        <v>24</v>
      </c>
      <c r="F5" s="43" t="s">
        <v>87</v>
      </c>
      <c r="G5" s="12">
        <v>1</v>
      </c>
      <c r="H5" s="12">
        <v>2</v>
      </c>
      <c r="I5" s="12">
        <v>4</v>
      </c>
      <c r="J5" s="12">
        <f t="shared" ref="J5" si="4">(G5+4*H5+I5)/6</f>
        <v>2.1666666666666665</v>
      </c>
      <c r="K5" s="12">
        <f t="shared" si="1"/>
        <v>3.333333333333333</v>
      </c>
      <c r="L5" s="44">
        <f t="shared" si="2"/>
        <v>3.7156576492377082</v>
      </c>
      <c r="M5" s="12">
        <f t="shared" ref="M5" si="5">(I5-G5)/6</f>
        <v>0.5</v>
      </c>
      <c r="N5" s="53" t="s">
        <v>89</v>
      </c>
    </row>
    <row r="6" spans="1:14" s="14" customFormat="1" ht="45" x14ac:dyDescent="0.25">
      <c r="A6" s="15"/>
      <c r="B6" s="15"/>
      <c r="C6" s="37"/>
      <c r="D6" s="51"/>
      <c r="E6" s="42" t="s">
        <v>24</v>
      </c>
      <c r="F6" s="43" t="s">
        <v>86</v>
      </c>
      <c r="G6" s="12">
        <v>1</v>
      </c>
      <c r="H6" s="12">
        <v>2</v>
      </c>
      <c r="I6" s="12">
        <v>3</v>
      </c>
      <c r="J6" s="12">
        <f t="shared" si="0"/>
        <v>2</v>
      </c>
      <c r="K6" s="12">
        <f t="shared" si="1"/>
        <v>3.0769230769230766</v>
      </c>
      <c r="L6" s="44">
        <f t="shared" si="2"/>
        <v>3.4298378300655772</v>
      </c>
      <c r="M6" s="12">
        <f t="shared" ref="M6" si="6">(I6-G6)/6</f>
        <v>0.33333333333333331</v>
      </c>
      <c r="N6" s="45" t="s">
        <v>88</v>
      </c>
    </row>
    <row r="7" spans="1:14" s="61" customFormat="1" ht="22.5" x14ac:dyDescent="0.25">
      <c r="A7" s="54"/>
      <c r="B7" s="54"/>
      <c r="C7" s="64"/>
      <c r="D7" s="68" t="s">
        <v>76</v>
      </c>
      <c r="E7" s="56" t="s">
        <v>32</v>
      </c>
      <c r="F7" s="57" t="s">
        <v>70</v>
      </c>
      <c r="G7" s="58">
        <v>1</v>
      </c>
      <c r="H7" s="58">
        <v>2</v>
      </c>
      <c r="I7" s="58">
        <v>4</v>
      </c>
      <c r="J7" s="58">
        <f t="shared" si="0"/>
        <v>2.1666666666666665</v>
      </c>
      <c r="K7" s="58">
        <f t="shared" si="1"/>
        <v>3.333333333333333</v>
      </c>
      <c r="L7" s="59">
        <f t="shared" si="2"/>
        <v>3.7156576492377082</v>
      </c>
      <c r="M7" s="58">
        <f t="shared" si="3"/>
        <v>0.5</v>
      </c>
      <c r="N7" s="60" t="s">
        <v>71</v>
      </c>
    </row>
    <row r="8" spans="1:14" s="61" customFormat="1" ht="33.75" x14ac:dyDescent="0.25">
      <c r="A8" s="54"/>
      <c r="B8" s="54"/>
      <c r="C8" s="64"/>
      <c r="D8" s="68"/>
      <c r="E8" s="56" t="s">
        <v>32</v>
      </c>
      <c r="F8" s="57" t="s">
        <v>74</v>
      </c>
      <c r="G8" s="58">
        <v>1</v>
      </c>
      <c r="H8" s="58">
        <v>2</v>
      </c>
      <c r="I8" s="58">
        <v>4</v>
      </c>
      <c r="J8" s="58">
        <f t="shared" si="0"/>
        <v>2.1666666666666665</v>
      </c>
      <c r="K8" s="58">
        <f t="shared" si="1"/>
        <v>3.333333333333333</v>
      </c>
      <c r="L8" s="59">
        <f t="shared" si="2"/>
        <v>3.7156576492377082</v>
      </c>
      <c r="M8" s="58">
        <f t="shared" si="3"/>
        <v>0.5</v>
      </c>
      <c r="N8" s="60" t="s">
        <v>75</v>
      </c>
    </row>
    <row r="9" spans="1:14" s="14" customFormat="1" ht="34.9" customHeight="1" x14ac:dyDescent="0.25">
      <c r="A9" s="15"/>
      <c r="B9" s="15"/>
      <c r="C9" s="37"/>
      <c r="D9" s="49" t="s">
        <v>41</v>
      </c>
      <c r="E9" s="42" t="s">
        <v>32</v>
      </c>
      <c r="F9" s="43" t="s">
        <v>52</v>
      </c>
      <c r="G9" s="12">
        <v>2</v>
      </c>
      <c r="H9" s="12">
        <v>4</v>
      </c>
      <c r="I9" s="12">
        <v>6</v>
      </c>
      <c r="J9" s="12">
        <f t="shared" si="0"/>
        <v>4</v>
      </c>
      <c r="K9" s="12">
        <f t="shared" si="1"/>
        <v>6.1538461538461533</v>
      </c>
      <c r="L9" s="44">
        <f t="shared" si="2"/>
        <v>6.8596756601311544</v>
      </c>
      <c r="M9" s="12">
        <f t="shared" si="3"/>
        <v>0.66666666666666663</v>
      </c>
      <c r="N9" s="45" t="s">
        <v>60</v>
      </c>
    </row>
    <row r="10" spans="1:14" s="61" customFormat="1" ht="33.75" x14ac:dyDescent="0.25">
      <c r="A10" s="54"/>
      <c r="B10" s="54"/>
      <c r="C10" s="55"/>
      <c r="D10" s="62" t="s">
        <v>42</v>
      </c>
      <c r="E10" s="56" t="s">
        <v>31</v>
      </c>
      <c r="F10" s="57" t="s">
        <v>53</v>
      </c>
      <c r="G10" s="58">
        <v>2</v>
      </c>
      <c r="H10" s="58">
        <v>4</v>
      </c>
      <c r="I10" s="58">
        <v>8</v>
      </c>
      <c r="J10" s="58">
        <f t="shared" si="0"/>
        <v>4.333333333333333</v>
      </c>
      <c r="K10" s="58">
        <f t="shared" si="1"/>
        <v>6.6666666666666661</v>
      </c>
      <c r="L10" s="59">
        <f t="shared" si="2"/>
        <v>7.4313152984754165</v>
      </c>
      <c r="M10" s="58">
        <f t="shared" si="3"/>
        <v>1</v>
      </c>
      <c r="N10" s="63" t="s">
        <v>81</v>
      </c>
    </row>
    <row r="11" spans="1:14" s="14" customFormat="1" ht="33.75" x14ac:dyDescent="0.25">
      <c r="A11" s="15"/>
      <c r="B11" s="15"/>
      <c r="C11" s="66"/>
      <c r="D11" s="65" t="s">
        <v>43</v>
      </c>
      <c r="E11" s="42" t="s">
        <v>31</v>
      </c>
      <c r="F11" s="43" t="s">
        <v>54</v>
      </c>
      <c r="G11" s="12">
        <v>3</v>
      </c>
      <c r="H11" s="12">
        <v>6</v>
      </c>
      <c r="I11" s="12">
        <v>12</v>
      </c>
      <c r="J11" s="12">
        <f t="shared" si="0"/>
        <v>6.5</v>
      </c>
      <c r="K11" s="12">
        <f t="shared" si="1"/>
        <v>10</v>
      </c>
      <c r="L11" s="44">
        <f t="shared" si="2"/>
        <v>11.146972947713126</v>
      </c>
      <c r="M11" s="12">
        <f t="shared" si="3"/>
        <v>1.5</v>
      </c>
      <c r="N11" s="45" t="s">
        <v>80</v>
      </c>
    </row>
    <row r="12" spans="1:14" s="14" customFormat="1" ht="24" x14ac:dyDescent="0.25">
      <c r="A12" s="15"/>
      <c r="B12" s="15"/>
      <c r="C12" s="66"/>
      <c r="D12" s="65"/>
      <c r="E12" s="42" t="s">
        <v>32</v>
      </c>
      <c r="F12" s="43" t="s">
        <v>72</v>
      </c>
      <c r="G12" s="12">
        <v>1</v>
      </c>
      <c r="H12" s="12">
        <v>2</v>
      </c>
      <c r="I12" s="12">
        <v>8</v>
      </c>
      <c r="J12" s="12">
        <f t="shared" ref="J12" si="7">(G12+4*H12+I12)/6</f>
        <v>2.8333333333333335</v>
      </c>
      <c r="K12" s="12">
        <f t="shared" si="1"/>
        <v>4.3589743589743595</v>
      </c>
      <c r="L12" s="44">
        <f t="shared" ref="L12" si="8">J12*$G$38/$G$34</f>
        <v>4.8589369259262352</v>
      </c>
      <c r="M12" s="12">
        <f t="shared" ref="M12" si="9">(I12-G12)/6</f>
        <v>1.1666666666666667</v>
      </c>
      <c r="N12" s="45" t="s">
        <v>73</v>
      </c>
    </row>
    <row r="13" spans="1:14" s="61" customFormat="1" ht="24" x14ac:dyDescent="0.25">
      <c r="A13" s="54"/>
      <c r="B13" s="54"/>
      <c r="C13" s="55"/>
      <c r="D13" s="62" t="s">
        <v>44</v>
      </c>
      <c r="E13" s="56" t="s">
        <v>31</v>
      </c>
      <c r="F13" s="57" t="s">
        <v>55</v>
      </c>
      <c r="G13" s="58">
        <v>1</v>
      </c>
      <c r="H13" s="58">
        <v>2</v>
      </c>
      <c r="I13" s="58">
        <v>4</v>
      </c>
      <c r="J13" s="58">
        <f t="shared" si="0"/>
        <v>2.1666666666666665</v>
      </c>
      <c r="K13" s="58">
        <f t="shared" si="1"/>
        <v>3.333333333333333</v>
      </c>
      <c r="L13" s="59">
        <f t="shared" ref="L13:L30" si="10">J13*$G$38/$G$34</f>
        <v>3.7156576492377082</v>
      </c>
      <c r="M13" s="58">
        <f t="shared" si="3"/>
        <v>0.5</v>
      </c>
      <c r="N13" s="60" t="s">
        <v>56</v>
      </c>
    </row>
    <row r="14" spans="1:14" s="14" customFormat="1" ht="25.5" x14ac:dyDescent="0.2">
      <c r="A14" s="15"/>
      <c r="B14" s="15"/>
      <c r="C14" s="37"/>
      <c r="D14" s="47" t="s">
        <v>45</v>
      </c>
      <c r="E14" s="42" t="s">
        <v>31</v>
      </c>
      <c r="F14" s="48" t="s">
        <v>57</v>
      </c>
      <c r="G14" s="12">
        <v>1</v>
      </c>
      <c r="H14" s="12">
        <v>2</v>
      </c>
      <c r="I14" s="12">
        <v>2</v>
      </c>
      <c r="J14" s="12">
        <f t="shared" si="0"/>
        <v>1.8333333333333333</v>
      </c>
      <c r="K14" s="12">
        <f t="shared" si="1"/>
        <v>2.8205128205128203</v>
      </c>
      <c r="L14" s="44">
        <f t="shared" si="10"/>
        <v>3.1440180108934457</v>
      </c>
      <c r="M14" s="12">
        <f t="shared" si="3"/>
        <v>0.16666666666666666</v>
      </c>
      <c r="N14" s="45" t="s">
        <v>58</v>
      </c>
    </row>
    <row r="15" spans="1:14" s="61" customFormat="1" ht="45" x14ac:dyDescent="0.25">
      <c r="A15" s="54"/>
      <c r="B15" s="54"/>
      <c r="C15" s="55"/>
      <c r="D15" s="62" t="s">
        <v>46</v>
      </c>
      <c r="E15" s="56" t="s">
        <v>32</v>
      </c>
      <c r="F15" s="57" t="s">
        <v>59</v>
      </c>
      <c r="G15" s="58">
        <v>1</v>
      </c>
      <c r="H15" s="58">
        <v>3</v>
      </c>
      <c r="I15" s="58">
        <v>6</v>
      </c>
      <c r="J15" s="58">
        <f t="shared" si="0"/>
        <v>3.1666666666666665</v>
      </c>
      <c r="K15" s="58">
        <f t="shared" si="1"/>
        <v>4.8717948717948714</v>
      </c>
      <c r="L15" s="59">
        <f t="shared" si="10"/>
        <v>5.4305765642704973</v>
      </c>
      <c r="M15" s="58">
        <f t="shared" si="3"/>
        <v>0.83333333333333337</v>
      </c>
      <c r="N15" s="60" t="s">
        <v>62</v>
      </c>
    </row>
    <row r="16" spans="1:14" s="14" customFormat="1" ht="48" x14ac:dyDescent="0.25">
      <c r="A16" s="15"/>
      <c r="B16" s="15"/>
      <c r="C16" s="37"/>
      <c r="D16" s="47" t="s">
        <v>47</v>
      </c>
      <c r="E16" s="42" t="s">
        <v>33</v>
      </c>
      <c r="F16" s="43" t="s">
        <v>61</v>
      </c>
      <c r="G16" s="12">
        <v>2</v>
      </c>
      <c r="H16" s="12">
        <v>3</v>
      </c>
      <c r="I16" s="12">
        <v>4</v>
      </c>
      <c r="J16" s="12">
        <f t="shared" si="0"/>
        <v>3</v>
      </c>
      <c r="K16" s="12">
        <f t="shared" si="1"/>
        <v>4.615384615384615</v>
      </c>
      <c r="L16" s="44">
        <f t="shared" si="10"/>
        <v>5.1447567450983662</v>
      </c>
      <c r="M16" s="12">
        <f t="shared" si="3"/>
        <v>0.33333333333333331</v>
      </c>
      <c r="N16" s="45" t="s">
        <v>79</v>
      </c>
    </row>
    <row r="17" spans="1:14" s="61" customFormat="1" ht="36" customHeight="1" x14ac:dyDescent="0.25">
      <c r="A17" s="54"/>
      <c r="B17" s="54"/>
      <c r="C17" s="55"/>
      <c r="D17" s="67" t="s">
        <v>48</v>
      </c>
      <c r="E17" s="56" t="s">
        <v>33</v>
      </c>
      <c r="F17" s="57" t="s">
        <v>64</v>
      </c>
      <c r="G17" s="58">
        <v>1</v>
      </c>
      <c r="H17" s="58">
        <v>2</v>
      </c>
      <c r="I17" s="58">
        <v>2</v>
      </c>
      <c r="J17" s="58">
        <f t="shared" si="0"/>
        <v>1.8333333333333333</v>
      </c>
      <c r="K17" s="58">
        <f t="shared" si="1"/>
        <v>2.8205128205128203</v>
      </c>
      <c r="L17" s="59">
        <f t="shared" si="10"/>
        <v>3.1440180108934457</v>
      </c>
      <c r="M17" s="58">
        <f t="shared" si="3"/>
        <v>0.16666666666666666</v>
      </c>
      <c r="N17" s="60" t="s">
        <v>77</v>
      </c>
    </row>
    <row r="18" spans="1:14" s="61" customFormat="1" ht="24" x14ac:dyDescent="0.25">
      <c r="A18" s="54"/>
      <c r="B18" s="54"/>
      <c r="C18" s="55"/>
      <c r="D18" s="67"/>
      <c r="E18" s="56" t="s">
        <v>33</v>
      </c>
      <c r="F18" s="57" t="s">
        <v>65</v>
      </c>
      <c r="G18" s="58">
        <v>1</v>
      </c>
      <c r="H18" s="58">
        <v>1</v>
      </c>
      <c r="I18" s="58">
        <v>2</v>
      </c>
      <c r="J18" s="58">
        <f t="shared" si="0"/>
        <v>1.1666666666666667</v>
      </c>
      <c r="K18" s="58">
        <f t="shared" si="1"/>
        <v>1.7948717948717949</v>
      </c>
      <c r="L18" s="59">
        <f t="shared" si="10"/>
        <v>2.0007387342049201</v>
      </c>
      <c r="M18" s="58">
        <f t="shared" si="3"/>
        <v>0.16666666666666666</v>
      </c>
      <c r="N18" s="60" t="s">
        <v>56</v>
      </c>
    </row>
    <row r="19" spans="1:14" s="14" customFormat="1" ht="36" customHeight="1" x14ac:dyDescent="0.25">
      <c r="A19" s="15"/>
      <c r="B19" s="15"/>
      <c r="C19" s="66"/>
      <c r="D19" s="65" t="s">
        <v>49</v>
      </c>
      <c r="E19" s="42" t="s">
        <v>34</v>
      </c>
      <c r="F19" s="43" t="s">
        <v>63</v>
      </c>
      <c r="G19" s="12">
        <v>1</v>
      </c>
      <c r="H19" s="12">
        <v>2</v>
      </c>
      <c r="I19" s="12">
        <v>2</v>
      </c>
      <c r="J19" s="12">
        <f t="shared" si="0"/>
        <v>1.8333333333333333</v>
      </c>
      <c r="K19" s="12">
        <f t="shared" si="1"/>
        <v>2.8205128205128203</v>
      </c>
      <c r="L19" s="44">
        <f t="shared" si="10"/>
        <v>3.1440180108934457</v>
      </c>
      <c r="M19" s="12">
        <f t="shared" si="3"/>
        <v>0.16666666666666666</v>
      </c>
      <c r="N19" s="45" t="s">
        <v>78</v>
      </c>
    </row>
    <row r="20" spans="1:14" s="14" customFormat="1" ht="24" x14ac:dyDescent="0.25">
      <c r="A20" s="15"/>
      <c r="B20" s="15"/>
      <c r="C20" s="66"/>
      <c r="D20" s="65"/>
      <c r="E20" s="42" t="s">
        <v>34</v>
      </c>
      <c r="F20" s="43" t="s">
        <v>66</v>
      </c>
      <c r="G20" s="12">
        <v>1</v>
      </c>
      <c r="H20" s="12">
        <v>1</v>
      </c>
      <c r="I20" s="12">
        <v>2</v>
      </c>
      <c r="J20" s="12">
        <f t="shared" si="0"/>
        <v>1.1666666666666667</v>
      </c>
      <c r="K20" s="12">
        <f t="shared" si="1"/>
        <v>1.7948717948717949</v>
      </c>
      <c r="L20" s="44">
        <f t="shared" si="10"/>
        <v>2.0007387342049201</v>
      </c>
      <c r="M20" s="12">
        <f t="shared" si="3"/>
        <v>0.16666666666666666</v>
      </c>
      <c r="N20" s="45" t="s">
        <v>56</v>
      </c>
    </row>
    <row r="21" spans="1:14" s="61" customFormat="1" ht="24" x14ac:dyDescent="0.25">
      <c r="A21" s="54"/>
      <c r="B21" s="54"/>
      <c r="C21" s="55"/>
      <c r="D21" s="62" t="s">
        <v>50</v>
      </c>
      <c r="E21" s="56" t="s">
        <v>32</v>
      </c>
      <c r="F21" s="57" t="s">
        <v>82</v>
      </c>
      <c r="G21" s="58">
        <v>1</v>
      </c>
      <c r="H21" s="58">
        <v>2</v>
      </c>
      <c r="I21" s="58">
        <v>4</v>
      </c>
      <c r="J21" s="58">
        <f t="shared" si="0"/>
        <v>2.1666666666666665</v>
      </c>
      <c r="K21" s="58">
        <f t="shared" si="1"/>
        <v>3.333333333333333</v>
      </c>
      <c r="L21" s="59">
        <f t="shared" si="10"/>
        <v>3.7156576492377082</v>
      </c>
      <c r="M21" s="58">
        <f t="shared" si="3"/>
        <v>0.5</v>
      </c>
      <c r="N21" s="60" t="s">
        <v>56</v>
      </c>
    </row>
    <row r="22" spans="1:14" s="14" customFormat="1" ht="48" x14ac:dyDescent="0.25">
      <c r="A22" s="15"/>
      <c r="B22" s="15"/>
      <c r="C22" s="37"/>
      <c r="D22" s="47" t="s">
        <v>36</v>
      </c>
      <c r="E22" s="42" t="s">
        <v>35</v>
      </c>
      <c r="F22" s="43" t="s">
        <v>67</v>
      </c>
      <c r="G22" s="12">
        <v>1</v>
      </c>
      <c r="H22" s="12">
        <v>2</v>
      </c>
      <c r="I22" s="12">
        <v>3</v>
      </c>
      <c r="J22" s="12">
        <f t="shared" si="0"/>
        <v>2</v>
      </c>
      <c r="K22" s="12">
        <f t="shared" si="1"/>
        <v>3.0769230769230766</v>
      </c>
      <c r="L22" s="44">
        <f t="shared" si="10"/>
        <v>3.4298378300655772</v>
      </c>
      <c r="M22" s="12">
        <f t="shared" si="3"/>
        <v>0.33333333333333331</v>
      </c>
      <c r="N22" s="45" t="s">
        <v>68</v>
      </c>
    </row>
    <row r="23" spans="1:14" s="61" customFormat="1" ht="48" x14ac:dyDescent="0.25">
      <c r="A23" s="54"/>
      <c r="B23" s="54"/>
      <c r="C23" s="55"/>
      <c r="D23" s="62" t="s">
        <v>51</v>
      </c>
      <c r="E23" s="56" t="s">
        <v>32</v>
      </c>
      <c r="F23" s="57" t="s">
        <v>69</v>
      </c>
      <c r="G23" s="58">
        <v>1</v>
      </c>
      <c r="H23" s="58">
        <v>2</v>
      </c>
      <c r="I23" s="58">
        <v>4</v>
      </c>
      <c r="J23" s="58">
        <f t="shared" si="0"/>
        <v>2.1666666666666665</v>
      </c>
      <c r="K23" s="58">
        <f t="shared" si="1"/>
        <v>3.333333333333333</v>
      </c>
      <c r="L23" s="59">
        <f t="shared" si="10"/>
        <v>3.7156576492377082</v>
      </c>
      <c r="M23" s="58">
        <f t="shared" si="3"/>
        <v>0.5</v>
      </c>
      <c r="N23" s="60" t="s">
        <v>84</v>
      </c>
    </row>
    <row r="24" spans="1:14" s="14" customFormat="1" x14ac:dyDescent="0.25">
      <c r="A24" s="15"/>
      <c r="B24" s="15"/>
      <c r="C24" s="37"/>
      <c r="D24" s="51"/>
      <c r="E24" s="42" t="s">
        <v>20</v>
      </c>
      <c r="F24" s="46" t="s">
        <v>21</v>
      </c>
      <c r="G24" s="12">
        <f>SUM(G7:G23)*0.25</f>
        <v>5.5</v>
      </c>
      <c r="H24" s="12">
        <f>SUM(H7:H23)*0.25</f>
        <v>10.5</v>
      </c>
      <c r="I24" s="12">
        <f>SUM(I7:I23)*0.25</f>
        <v>19.25</v>
      </c>
      <c r="J24" s="12">
        <f t="shared" ref="J24:J30" si="11">(G24+4*H24+I24)/6</f>
        <v>11.125</v>
      </c>
      <c r="K24" s="12">
        <f t="shared" si="1"/>
        <v>17.115384615384613</v>
      </c>
      <c r="L24" s="44">
        <f t="shared" si="10"/>
        <v>19.078472929739775</v>
      </c>
      <c r="M24" s="12">
        <f t="shared" ref="M24:M30" si="12">(I24-G24)/6</f>
        <v>2.2916666666666665</v>
      </c>
      <c r="N24" s="45"/>
    </row>
    <row r="25" spans="1:14" s="14" customFormat="1" x14ac:dyDescent="0.25">
      <c r="A25" s="15"/>
      <c r="B25" s="15"/>
      <c r="C25" s="37"/>
      <c r="D25" s="51"/>
      <c r="E25" s="42" t="s">
        <v>37</v>
      </c>
      <c r="F25" s="46" t="s">
        <v>37</v>
      </c>
      <c r="G25" s="12">
        <f>SUM(G7:G23)*0.3</f>
        <v>6.6</v>
      </c>
      <c r="H25" s="12">
        <f>SUM(H7:H23)*0.3</f>
        <v>12.6</v>
      </c>
      <c r="I25" s="12">
        <f>SUM(I7:I23)*0.3</f>
        <v>23.099999999999998</v>
      </c>
      <c r="J25" s="12">
        <f t="shared" si="11"/>
        <v>13.35</v>
      </c>
      <c r="K25" s="12">
        <f t="shared" si="1"/>
        <v>20.538461538461537</v>
      </c>
      <c r="L25" s="44">
        <f t="shared" si="10"/>
        <v>22.894167515687727</v>
      </c>
      <c r="M25" s="12">
        <f t="shared" si="12"/>
        <v>2.75</v>
      </c>
      <c r="N25" s="45"/>
    </row>
    <row r="26" spans="1:14" s="14" customFormat="1" ht="36" x14ac:dyDescent="0.25">
      <c r="A26" s="15"/>
      <c r="B26" s="15"/>
      <c r="C26" s="37"/>
      <c r="D26" s="51"/>
      <c r="E26" s="42" t="s">
        <v>24</v>
      </c>
      <c r="F26" s="43" t="s">
        <v>30</v>
      </c>
      <c r="G26" s="12"/>
      <c r="H26" s="12"/>
      <c r="I26" s="12"/>
      <c r="J26" s="12">
        <f t="shared" si="11"/>
        <v>0</v>
      </c>
      <c r="K26" s="12">
        <f t="shared" si="1"/>
        <v>0</v>
      </c>
      <c r="L26" s="44">
        <f t="shared" si="10"/>
        <v>0</v>
      </c>
      <c r="M26" s="12">
        <f t="shared" si="12"/>
        <v>0</v>
      </c>
      <c r="N26" s="45"/>
    </row>
    <row r="27" spans="1:14" s="14" customFormat="1" ht="48" x14ac:dyDescent="0.25">
      <c r="A27" s="15"/>
      <c r="B27" s="15"/>
      <c r="C27" s="37"/>
      <c r="D27" s="51"/>
      <c r="E27" s="42" t="s">
        <v>23</v>
      </c>
      <c r="F27" s="46" t="s">
        <v>27</v>
      </c>
      <c r="G27" s="12"/>
      <c r="H27" s="12"/>
      <c r="I27" s="12"/>
      <c r="J27" s="12">
        <f t="shared" si="11"/>
        <v>0</v>
      </c>
      <c r="K27" s="12">
        <f t="shared" si="1"/>
        <v>0</v>
      </c>
      <c r="L27" s="44">
        <f t="shared" si="10"/>
        <v>0</v>
      </c>
      <c r="M27" s="12">
        <f t="shared" si="12"/>
        <v>0</v>
      </c>
      <c r="N27" s="45"/>
    </row>
    <row r="28" spans="1:14" s="14" customFormat="1" ht="24" x14ac:dyDescent="0.25">
      <c r="A28" s="15"/>
      <c r="B28" s="15"/>
      <c r="C28" s="37"/>
      <c r="D28" s="51"/>
      <c r="E28" s="42" t="s">
        <v>22</v>
      </c>
      <c r="F28" s="43" t="s">
        <v>25</v>
      </c>
      <c r="G28" s="12"/>
      <c r="H28" s="12"/>
      <c r="I28" s="12"/>
      <c r="J28" s="12">
        <f t="shared" si="11"/>
        <v>0</v>
      </c>
      <c r="K28" s="12">
        <f t="shared" si="1"/>
        <v>0</v>
      </c>
      <c r="L28" s="44">
        <f t="shared" si="10"/>
        <v>0</v>
      </c>
      <c r="M28" s="12">
        <f t="shared" si="12"/>
        <v>0</v>
      </c>
      <c r="N28" s="45"/>
    </row>
    <row r="29" spans="1:14" s="14" customFormat="1" x14ac:dyDescent="0.25">
      <c r="A29" s="15"/>
      <c r="B29" s="15"/>
      <c r="C29" s="37"/>
      <c r="D29" s="51"/>
      <c r="E29" s="42"/>
      <c r="F29" s="43" t="s">
        <v>28</v>
      </c>
      <c r="G29" s="12">
        <v>1</v>
      </c>
      <c r="H29" s="12">
        <v>2</v>
      </c>
      <c r="I29" s="12">
        <v>3</v>
      </c>
      <c r="J29" s="12">
        <f t="shared" si="11"/>
        <v>2</v>
      </c>
      <c r="K29" s="12">
        <f t="shared" si="1"/>
        <v>3.0769230769230766</v>
      </c>
      <c r="L29" s="44">
        <f t="shared" si="10"/>
        <v>3.4298378300655772</v>
      </c>
      <c r="M29" s="12">
        <f t="shared" si="12"/>
        <v>0.33333333333333331</v>
      </c>
      <c r="N29" s="45" t="s">
        <v>29</v>
      </c>
    </row>
    <row r="30" spans="1:14" s="14" customFormat="1" x14ac:dyDescent="0.25">
      <c r="A30" s="15"/>
      <c r="B30" s="15"/>
      <c r="C30" s="41"/>
      <c r="D30" s="52"/>
      <c r="E30" s="42"/>
      <c r="F30" s="46" t="s">
        <v>26</v>
      </c>
      <c r="G30" s="12">
        <v>1</v>
      </c>
      <c r="H30" s="12">
        <v>2</v>
      </c>
      <c r="I30" s="12">
        <v>3</v>
      </c>
      <c r="J30" s="12">
        <f t="shared" si="11"/>
        <v>2</v>
      </c>
      <c r="K30" s="12">
        <f t="shared" si="1"/>
        <v>3.0769230769230766</v>
      </c>
      <c r="L30" s="44">
        <f t="shared" si="10"/>
        <v>3.4298378300655772</v>
      </c>
      <c r="M30" s="12">
        <f t="shared" si="12"/>
        <v>0.33333333333333331</v>
      </c>
      <c r="N30" s="45"/>
    </row>
    <row r="33" spans="1:14" x14ac:dyDescent="0.25">
      <c r="F33" s="21" t="s">
        <v>6</v>
      </c>
      <c r="G33" s="22">
        <f>SUM(G2:G30)</f>
        <v>41.1</v>
      </c>
      <c r="H33" s="22">
        <f>SUM(H2:H30)</f>
        <v>79.099999999999994</v>
      </c>
      <c r="I33" s="22">
        <f>SUM(I2:I30)</f>
        <v>144.35</v>
      </c>
      <c r="M33" s="27">
        <f>SQRT(SUMSQ(M2:M30))</f>
        <v>4.7967364484152721</v>
      </c>
    </row>
    <row r="34" spans="1:14" x14ac:dyDescent="0.25">
      <c r="F34" s="21" t="s">
        <v>13</v>
      </c>
      <c r="G34" s="22">
        <f>(G33+4*H33+I33)/6</f>
        <v>83.641666666666666</v>
      </c>
      <c r="H34" s="23"/>
      <c r="I34" s="22"/>
      <c r="M34" s="27">
        <f>2*M33/G35</f>
        <v>14.75918907204699</v>
      </c>
    </row>
    <row r="35" spans="1:14" x14ac:dyDescent="0.25">
      <c r="F35" s="21" t="s">
        <v>5</v>
      </c>
      <c r="G35" s="24">
        <v>0.65</v>
      </c>
      <c r="H35" s="23"/>
      <c r="I35" s="22"/>
      <c r="M35" s="28">
        <f>M34/G38</f>
        <v>0.10289546346736543</v>
      </c>
    </row>
    <row r="36" spans="1:14" x14ac:dyDescent="0.25">
      <c r="A36" s="11"/>
      <c r="B36" s="11"/>
      <c r="C36" s="39"/>
      <c r="D36" s="11"/>
      <c r="E36" s="32"/>
      <c r="F36" s="21" t="s">
        <v>3</v>
      </c>
      <c r="G36" s="22">
        <f>G33/G35</f>
        <v>63.230769230769234</v>
      </c>
      <c r="H36" s="23">
        <f>H33/G35</f>
        <v>121.69230769230768</v>
      </c>
      <c r="I36" s="22">
        <f>I33/G35</f>
        <v>222.07692307692307</v>
      </c>
      <c r="M36" s="27"/>
    </row>
    <row r="37" spans="1:14" x14ac:dyDescent="0.25">
      <c r="A37" s="11"/>
      <c r="B37" s="11"/>
      <c r="C37" s="39"/>
      <c r="D37" s="11"/>
      <c r="E37" s="32"/>
      <c r="F37" s="25" t="s">
        <v>12</v>
      </c>
      <c r="G37" s="22">
        <f>(G36+4*H36+I36)/6</f>
        <v>128.67948717948718</v>
      </c>
      <c r="H37" s="23"/>
      <c r="I37" s="22"/>
      <c r="M37" s="27"/>
    </row>
    <row r="38" spans="1:14" x14ac:dyDescent="0.25">
      <c r="A38" s="11"/>
      <c r="B38" s="11"/>
      <c r="C38" s="39"/>
      <c r="D38" s="11"/>
      <c r="E38" s="32"/>
      <c r="F38" s="26" t="s">
        <v>11</v>
      </c>
      <c r="G38" s="22">
        <f>G37+M33*2/G35</f>
        <v>143.43867625153416</v>
      </c>
      <c r="H38" s="23"/>
      <c r="I38" s="22"/>
      <c r="M38" s="27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</sheetData>
  <mergeCells count="7">
    <mergeCell ref="C7:C8"/>
    <mergeCell ref="D19:D20"/>
    <mergeCell ref="C19:C20"/>
    <mergeCell ref="C11:C12"/>
    <mergeCell ref="D11:D12"/>
    <mergeCell ref="D17:D18"/>
    <mergeCell ref="D7:D8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САЙТ-245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2014-04-30T13:27:29Z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