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75" yWindow="240" windowWidth="21525" windowHeight="8355" tabRatio="704"/>
  </bookViews>
  <sheets>
    <sheet name="САЙТ-247" sheetId="19" r:id="rId1"/>
  </sheets>
  <definedNames>
    <definedName name="apf">#REF!</definedName>
    <definedName name="oth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9" l="1"/>
  <c r="K19" i="19"/>
  <c r="M19" i="19"/>
  <c r="J17" i="19"/>
  <c r="K17" i="19"/>
  <c r="M17" i="19"/>
  <c r="J10" i="19" l="1"/>
  <c r="K10" i="19"/>
  <c r="M10" i="19"/>
  <c r="J14" i="19"/>
  <c r="K14" i="19"/>
  <c r="M14" i="19"/>
  <c r="J13" i="19"/>
  <c r="K13" i="19"/>
  <c r="M13" i="19"/>
  <c r="J12" i="19"/>
  <c r="K12" i="19"/>
  <c r="M12" i="19"/>
  <c r="J6" i="19"/>
  <c r="K6" i="19"/>
  <c r="M6" i="19"/>
  <c r="J7" i="19"/>
  <c r="K7" i="19"/>
  <c r="M7" i="19"/>
  <c r="J8" i="19"/>
  <c r="K8" i="19"/>
  <c r="M8" i="19"/>
  <c r="J9" i="19"/>
  <c r="K9" i="19"/>
  <c r="M9" i="19"/>
  <c r="J11" i="19"/>
  <c r="K11" i="19"/>
  <c r="M11" i="19"/>
  <c r="J18" i="19" l="1"/>
  <c r="K18" i="19"/>
  <c r="M18" i="19"/>
  <c r="J15" i="19"/>
  <c r="K15" i="19"/>
  <c r="M15" i="19"/>
  <c r="J20" i="19"/>
  <c r="K20" i="19"/>
  <c r="M20" i="19"/>
  <c r="J16" i="19"/>
  <c r="K16" i="19"/>
  <c r="M16" i="19"/>
  <c r="G21" i="19" l="1"/>
  <c r="J5" i="19"/>
  <c r="K5" i="19"/>
  <c r="M5" i="19"/>
  <c r="H21" i="19" l="1"/>
  <c r="I21" i="19"/>
  <c r="J21" i="19" l="1"/>
  <c r="J23" i="19"/>
  <c r="K23" i="19"/>
  <c r="M23" i="19"/>
  <c r="J24" i="19"/>
  <c r="K24" i="19"/>
  <c r="M24" i="19"/>
  <c r="J25" i="19"/>
  <c r="K25" i="19"/>
  <c r="M25" i="19"/>
  <c r="J26" i="19"/>
  <c r="K26" i="19"/>
  <c r="M26" i="19"/>
  <c r="H22" i="19" l="1"/>
  <c r="I22" i="19"/>
  <c r="G22" i="19"/>
  <c r="M4" i="19" l="1"/>
  <c r="K4" i="19"/>
  <c r="J4" i="19"/>
  <c r="K22" i="19"/>
  <c r="J22" i="19"/>
  <c r="K21" i="19"/>
  <c r="M21" i="19" l="1"/>
  <c r="M22" i="19"/>
  <c r="I29" i="19"/>
  <c r="I32" i="19" s="1"/>
  <c r="G29" i="19"/>
  <c r="G32" i="19" s="1"/>
  <c r="H29" i="19"/>
  <c r="H32" i="19" s="1"/>
  <c r="M3" i="19"/>
  <c r="J3" i="19"/>
  <c r="K3" i="19" s="1"/>
  <c r="M29" i="19" l="1"/>
  <c r="M30" i="19" s="1"/>
  <c r="G30" i="19"/>
  <c r="G33" i="19"/>
  <c r="G34" i="19" l="1"/>
  <c r="L19" i="19" s="1"/>
  <c r="L10" i="19" l="1"/>
  <c r="L17" i="19"/>
  <c r="L13" i="19"/>
  <c r="L14" i="19"/>
  <c r="L12" i="19"/>
  <c r="L18" i="19"/>
  <c r="L9" i="19"/>
  <c r="L8" i="19"/>
  <c r="L11" i="19"/>
  <c r="L7" i="19"/>
  <c r="L6" i="19"/>
  <c r="L15" i="19"/>
  <c r="L20" i="19"/>
  <c r="L16" i="19"/>
  <c r="L5" i="19"/>
  <c r="L24" i="19"/>
  <c r="L23" i="19"/>
  <c r="L26" i="19"/>
  <c r="L25" i="19"/>
  <c r="L4" i="19"/>
  <c r="L21" i="19"/>
  <c r="L22" i="19"/>
  <c r="L3" i="19"/>
  <c r="M31" i="19"/>
</calcChain>
</file>

<file path=xl/comments1.xml><?xml version="1.0" encoding="utf-8"?>
<comments xmlns="http://schemas.openxmlformats.org/spreadsheetml/2006/main">
  <authors>
    <author>Автор</author>
  </authors>
  <commentList>
    <comment ref="F31" authorId="0" shape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<sst xmlns="http://schemas.openxmlformats.org/spreadsheetml/2006/main" count="86" uniqueCount="73">
  <si>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</si>
  <si>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</si>
  <si>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</si>
  <si>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</si>
  <si>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</si>
  <si>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</si>
  <si>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</si>
  <si>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</si>
  <si>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</si>
  <si>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</si>
  <si>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</si>
  <si>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</si>
  <si>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</si>
  <si>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</si>
  <si>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</si>
  <si>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</si>
  <si>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</si>
  <si>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</si>
  <si>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</si>
  <si>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</si>
  <si>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</si>
  <si>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Тестирвание</t>
  </si>
  <si>
    <t>Менеджмент</t>
  </si>
  <si>
    <t>Аналитика</t>
  </si>
  <si>
    <t>Архитектура</t>
  </si>
  <si>
    <t>Управление проектом (менеджмент + тех. руководство проектом)</t>
  </si>
  <si>
    <t>Деплой (на обоих окружениях)</t>
  </si>
  <si>
    <t>Приемка</t>
  </si>
  <si>
    <t>Тестирование (на обоих окружениях)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</si>
  <si>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</si>
  <si>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САЙТ-247 Продажа продуктов ВТБ-Страхование</t>
  </si>
  <si>
    <t xml:space="preserve"> Сайт</t>
  </si>
  <si>
    <t>Пул номеров заказов</t>
  </si>
  <si>
    <t>Сайт</t>
  </si>
  <si>
    <t>Подключение директ-партнёра</t>
  </si>
  <si>
    <t>Оффлайн-партнёр</t>
  </si>
  <si>
    <t>Управление пулом номеров заказов</t>
  </si>
  <si>
    <t>Подключение оффлайн-партнёра</t>
  </si>
  <si>
    <t>Интеграция с сайтом Коллекция</t>
  </si>
  <si>
    <t>АРМ Каталога</t>
  </si>
  <si>
    <t>Доработки формы оформления заказа для ВТБ-страхования</t>
  </si>
  <si>
    <t>* Подготовка и загрузка матрицы доставки в АРМ Каталога
* Настройка доработанной формы оформления заказа для нового партнёра</t>
  </si>
  <si>
    <t>Деплой оффлайн-партнёра (на обоих окружениях)</t>
  </si>
  <si>
    <t>* Первичная настройка окружений
* Деплой</t>
  </si>
  <si>
    <t>* Настройка сертификатов
* Настройка веб-сервисов (сайтов в IIS)
* Первичный импорт пула номеров заказов</t>
  </si>
  <si>
    <t>Отоботображение заказов ВТБ-Страхования в ЛК клиента</t>
  </si>
  <si>
    <t>Отображение заказов ВТБ-Страхования в АРМ Каталога</t>
  </si>
  <si>
    <t>АРМ Клиентов</t>
  </si>
  <si>
    <t>Отображение завазов ВТБ-Страхования в АРМ Клиентов</t>
  </si>
  <si>
    <t>Каталог</t>
  </si>
  <si>
    <t>Убрать упоминание о доставке</t>
  </si>
  <si>
    <t>* Одельное представление формы заказа партнёра ВТБ-Страхование
* Сделать поле email обязательным
* Добавить подтверждение ввода email (второе поле)
* Убрать упоминане о доставке</t>
  </si>
  <si>
    <t>Базовый функционал</t>
  </si>
  <si>
    <t>Исключение адреса с формы оформления заказа</t>
  </si>
  <si>
    <t>Добавить возможность создания заказа без адреса для директ-партнёров</t>
  </si>
  <si>
    <t>Убрать адрес с формы заказа для продуктов ВТБ-Страхования</t>
  </si>
  <si>
    <t>Коннектор к Банку</t>
  </si>
  <si>
    <t>Доработать взаимодействие "3.10. Отправка реестра совершенных заказов"</t>
  </si>
  <si>
    <t>Добавить возможность выгружать заказы только с контактными данными, но без адреса доставки</t>
  </si>
  <si>
    <r>
      <t xml:space="preserve">Убрать упоминание о способе доставки на карточке заказа
</t>
    </r>
    <r>
      <rPr>
        <sz val="8"/>
        <color rgb="FF00B050"/>
        <rFont val="Arial"/>
        <family val="2"/>
        <charset val="204"/>
      </rPr>
      <t xml:space="preserve">
От задачи можно отказаться, если не исключать адрес с формы заказа. Тогда адрес будет отображаться как курьерская доставка</t>
    </r>
  </si>
  <si>
    <r>
      <t xml:space="preserve">Убрать упоминание о способе доставки
</t>
    </r>
    <r>
      <rPr>
        <sz val="8"/>
        <color rgb="FF00B050"/>
        <rFont val="Arial"/>
        <family val="2"/>
        <charset val="204"/>
      </rPr>
      <t xml:space="preserve">
От задачи можно отказаться, если не исключать адрес с формы заказа. Тогда адрес будет отображаться как курьерская доставка</t>
    </r>
  </si>
  <si>
    <t>* Новый способ доставки DeliveryType.None
* Новые правила валидации для заказов с доставкой этого типа
* Обновление API внутренних сервисов каталога</t>
  </si>
  <si>
    <t>* Реализация взаимодействия "Проверка возможности заказа" для проверки достуности номеров в пуле (до OTP)
* Реализация взаимодействия "Подтверждение Заказа" для присвоения номера заказа из пула и отправки сообщения в ЛК (после OTP)
* Если пул номеров исчерпан, сервис должен вернуть ошибку, которая попадёт в логи Сайта и будет обработана службой поддержки
* Интеграция c сайтом</t>
  </si>
  <si>
    <t>Отправка сообщения в ЛК клиента</t>
  </si>
  <si>
    <t>Пул номеров должен представлять из себя реестр в формате .csv (подготавливаемый в Excel)
* Механизм импорта
* Хранение и управление реестром (продукт - номер заказа - код активации - ссылка на PDF с полисными правилами)
* Если номера в пуле заказнчиваются, приём заказов преостанавливается
Т.к. формат реестра неизвестен, учитываем риски реализации с диапазонами выделяемых номеров</t>
  </si>
  <si>
    <t>* Сейчас вложения отображаются только для переписок
* Необходимо добавить отображение вложений и для обычных сообщений</t>
  </si>
  <si>
    <t xml:space="preserve">* Формирование сообщения
* Интеграция оффлайн-партнёра с системой оповещений
</t>
  </si>
  <si>
    <t>Отображение вложений для обычных сообщений в ЛК</t>
  </si>
  <si>
    <t>Доработка оповещений партнёров о заказах по email</t>
  </si>
  <si>
    <t>Добавить контактные данные в таблицу заказов</t>
  </si>
  <si>
    <t>Реализация выгрузки заказов для ВТБ-Страхования</t>
  </si>
  <si>
    <t>Стандартная выгрузка не содержит контактных данных, и содержит информацию о заказах отдельной позицией заказа.</t>
  </si>
  <si>
    <r>
      <t>Оценки даны для решений, исключающих интеграцию с ИС ВТБ-Страхование</t>
    </r>
    <r>
      <rPr>
        <b/>
        <sz val="8"/>
        <rFont val="Arial"/>
        <family val="2"/>
        <charset val="204"/>
      </rPr>
      <t xml:space="preserve">
Базовый функционал</t>
    </r>
    <r>
      <rPr>
        <sz val="8"/>
        <rFont val="Arial"/>
        <family val="2"/>
        <charset val="204"/>
      </rPr>
      <t xml:space="preserve">
    - Подключам ВТБ-Страхование как директ-партнера
    - Делаем поле email обязательным
    - Убираем упоминание доставки (Адрес доставки превращается в Адрес проживания)
        - "Адрес доставки" превращается в "Адрес проживания"
        - Убирается блок "Выбор способы даставки"
    - Партнёр получит ФИО, телефон, email и почтовый адрес клиента
    - Партнёру раз в час будут приходить </t>
    </r>
    <r>
      <rPr>
        <b/>
        <sz val="8"/>
        <rFont val="Arial"/>
        <family val="2"/>
        <charset val="204"/>
      </rPr>
      <t>стандартные оповещения</t>
    </r>
    <r>
      <rPr>
        <sz val="8"/>
        <rFont val="Arial"/>
        <family val="2"/>
        <charset val="204"/>
      </rPr>
      <t xml:space="preserve"> о новых заказах по email
    - Партнёр сможет выгрузить заказы в *.csv через АРМ и открыть их в Excel (специальная выгрузка для ВТБ-Страхования)
    - Патрнёр сможет изменять статусы заказов через АРМ
    - Для партнёра можно будет настроить географию через метрицу доставки
    - В банк будет выгружаться только название продукта, стоимость и реквизиты получателя
    - Если запрашивать адрес регистрации, придётся выполнить требования ФЗ-152 - </t>
    </r>
    <r>
      <rPr>
        <b/>
        <sz val="8"/>
        <color rgb="FFFF0000"/>
        <rFont val="Arial"/>
        <family val="2"/>
        <charset val="204"/>
      </rPr>
      <t xml:space="preserve">не оценивается
</t>
    </r>
    <r>
      <rPr>
        <sz val="8"/>
        <rFont val="Arial"/>
        <family val="2"/>
        <charset val="204"/>
      </rPr>
      <t xml:space="preserve">    - Клиент будет иметь возможность заказать несколько единиц одного продукта (что может быть нежелательным)
</t>
    </r>
    <r>
      <rPr>
        <b/>
        <sz val="8"/>
        <rFont val="Arial"/>
        <family val="2"/>
        <charset val="204"/>
      </rPr>
      <t xml:space="preserve">Исключение адреса с формы оформления заказа
</t>
    </r>
    <r>
      <rPr>
        <sz val="8"/>
        <rFont val="Arial"/>
        <family val="2"/>
        <charset val="204"/>
      </rPr>
      <t xml:space="preserve">    - На форме заказа останутся только контактные данные (и только для заказов ВТБ-Страхования)
</t>
    </r>
    <r>
      <rPr>
        <b/>
        <sz val="8"/>
        <rFont val="Arial"/>
        <family val="2"/>
        <charset val="204"/>
      </rPr>
      <t>Реализация пула номеров заказов и кодов активации (требование из письма)</t>
    </r>
    <r>
      <rPr>
        <sz val="8"/>
        <rFont val="Arial"/>
        <family val="2"/>
        <charset val="204"/>
      </rPr>
      <t xml:space="preserve">
    - Потребует реализовать ВТБ-Страхование уже как оффлайн-партнёра.
    - Партнёр получит возможность управлять пулом номеров заказов
    - После подтверждения заказа, пользователю в ЛК будет отправляться сообщение
        - С полисными условиями (файл PDF, один для каждого продукта)
        - Кодом активации
        - Ссылкой на сайт ВТБ-Страхования, где клиент сможет осуществить активацию
    -  Банк сможет перечислять деньги в "оплату по договору №..."
    - Обновление пула номеров заказов считаем разовой операцией. Дальнейшие обновлений -- в рамках сервисных работ.
    - Мониторинг пула номеров заказов в оценку не входит и может быть выполнен по запросу банка в рамках сервисных работ
    - При исчерпании пула приём заказов прекращается, в логах сайта факты отказа фиксируются как ошибки, которые мониторятся в рамках договора поддержки
</t>
    </r>
    <r>
      <rPr>
        <b/>
        <sz val="8"/>
        <rFont val="Arial"/>
        <family val="2"/>
        <charset val="204"/>
      </rPr>
      <t>Создание форм закза под конкретный продукт (</t>
    </r>
    <r>
      <rPr>
        <b/>
        <sz val="8"/>
        <color rgb="FFFF0000"/>
        <rFont val="Arial"/>
        <family val="2"/>
        <charset val="204"/>
      </rPr>
      <t>не оценивается</t>
    </r>
    <r>
      <rPr>
        <b/>
        <sz val="8"/>
        <rFont val="Arial"/>
        <family val="2"/>
        <charset val="204"/>
      </rPr>
      <t xml:space="preserve">)
</t>
    </r>
    <r>
      <rPr>
        <sz val="8"/>
        <rFont val="Arial"/>
        <family val="2"/>
        <charset val="204"/>
      </rPr>
      <t xml:space="preserve">    - Потребует реализации ВТБ-Страхования как оффлайн-партнёра или онлайн-партнёра
    - В случе с оффлайн партнёром, товары ВТБ-Страхования можно будет заказывать только по одному
    - В случае с онлайн-партнёром, товары ВТБ-СТрахования не смогут попадать в поиск по каталогу
    - Каждый новый продукт потребует доработок сайта
    - Клиент сможет сразу заполнить заявку
    - Партнёр получит заполненную форму заявки на продукт, со всеми необходимыми данными пользователя
    - Потребуется выполнить требования ФЗ-152 (О персональных данных)
</t>
    </r>
    <r>
      <rPr>
        <b/>
        <sz val="8"/>
        <rFont val="Arial"/>
        <family val="2"/>
        <charset val="204"/>
      </rPr>
      <t>Конфигурирование продукта перед заказом (</t>
    </r>
    <r>
      <rPr>
        <b/>
        <sz val="8"/>
        <color rgb="FFFF0000"/>
        <rFont val="Arial"/>
        <family val="2"/>
        <charset val="204"/>
      </rPr>
      <t>не оценивается</t>
    </r>
    <r>
      <rPr>
        <b/>
        <sz val="8"/>
        <rFont val="Arial"/>
        <family val="2"/>
        <charset val="204"/>
      </rPr>
      <t>)</t>
    </r>
    <r>
      <rPr>
        <sz val="8"/>
        <rFont val="Arial"/>
        <family val="2"/>
        <charset val="204"/>
      </rPr>
      <t xml:space="preserve">
    - Потребует реализации ВТБ-страхования как онлайн-партнёра
    - Предложения онлайн-партнёров не попадают в поисковую выдачу
    - Каждый продукт необходимо рассматривать как отдельную онлайн-категорию
    - По каждому продукту необходимо провести отдельную аналитику
    - Потребуются работы со стороны ВТБ-страхования по интеграции (предоставление веб-сервисов)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</si>
</sst>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0" tint="-0.499984740745262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8"/>
      <color rgb="FF00B05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left" vertical="top" wrapText="1"/>
    </xf>
    <xf numFmtId="1" fontId="4" fillId="0" borderId="5" xfId="0" applyNumberFormat="1" applyFont="1" applyFill="1" applyBorder="1" applyAlignment="1">
      <alignment horizontal="center" vertical="top" wrapText="1"/>
    </xf>
    <xf numFmtId="1" fontId="4" fillId="0" borderId="5" xfId="0" applyNumberFormat="1" applyFont="1" applyBorder="1" applyAlignment="1">
      <alignment horizontal="center" vertical="top" wrapText="1"/>
    </xf>
    <xf numFmtId="1" fontId="6" fillId="0" borderId="5" xfId="0" applyNumberFormat="1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1" fontId="6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1" fontId="6" fillId="0" borderId="1" xfId="0" applyNumberFormat="1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top" wrapText="1"/>
    </xf>
    <xf numFmtId="1" fontId="6" fillId="0" borderId="1" xfId="0" applyNumberFormat="1" applyFont="1" applyFill="1" applyBorder="1" applyAlignment="1">
      <alignment horizontal="center" vertical="top" wrapText="1"/>
    </xf>
    <xf numFmtId="1" fontId="6" fillId="0" borderId="4" xfId="0" applyNumberFormat="1" applyFont="1" applyFill="1" applyBorder="1" applyAlignment="1">
      <alignment horizontal="center" vertical="top" wrapText="1"/>
    </xf>
    <xf numFmtId="1" fontId="6" fillId="0" borderId="5" xfId="0" applyNumberFormat="1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top" wrapText="1"/>
    </xf>
    <xf numFmtId="1" fontId="6" fillId="0" borderId="2" xfId="0" applyNumberFormat="1" applyFont="1" applyFill="1" applyBorder="1" applyAlignment="1">
      <alignment horizontal="center"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2"/>
  <sheetViews>
    <sheetView tabSelected="1" workbookViewId="0">
      <pane ySplit="1" topLeftCell="A5" activePane="bottomLeft" state="frozen"/>
      <selection activeCell="C1" sqref="C1"/>
      <selection pane="bottomLeft" activeCell="N2" sqref="N2"/>
    </sheetView>
  </sheetViews>
  <sheetFormatPr defaultColWidth="8.85546875" defaultRowHeight="12" x14ac:dyDescent="0.25"/>
  <cols>
    <col min="1" max="1" width="12.28515625" style="19" hidden="1" customWidth="1"/>
    <col min="2" max="2" width="7.140625" style="19" hidden="1" customWidth="1"/>
    <col min="3" max="3" width="7.42578125" style="41" bestFit="1" customWidth="1"/>
    <col min="4" max="4" width="26" style="20" bestFit="1" customWidth="1"/>
    <col min="5" max="5" width="12.85546875" style="7" bestFit="1" customWidth="1"/>
    <col min="6" max="6" width="45.28515625" style="21" customWidth="1"/>
    <col min="7" max="7" width="7.85546875" style="22" customWidth="1"/>
    <col min="8" max="8" width="10" style="22" customWidth="1"/>
    <col min="9" max="9" width="9.42578125" style="22" customWidth="1"/>
    <col min="10" max="10" width="9" style="22" customWidth="1"/>
    <col min="11" max="11" width="9.28515625" style="22" bestFit="1" customWidth="1"/>
    <col min="12" max="12" width="11.42578125" style="23" bestFit="1" customWidth="1"/>
    <col min="13" max="13" width="8" style="22" customWidth="1"/>
    <col min="14" max="14" width="102.28515625" style="39" customWidth="1"/>
    <col min="15" max="16384" width="8.85546875" style="12"/>
  </cols>
  <sheetData>
    <row r="1" spans="1:14" s="7" customFormat="1" ht="36" x14ac:dyDescent="0.25">
      <c r="A1" s="2" t="s">
        <v>17</v>
      </c>
      <c r="B1" s="2" t="s">
        <v>18</v>
      </c>
      <c r="C1" s="40" t="s">
        <v>16</v>
      </c>
      <c r="D1" s="3" t="s">
        <v>15</v>
      </c>
      <c r="E1" s="3" t="s">
        <v>20</v>
      </c>
      <c r="F1" s="4" t="s">
        <v>19</v>
      </c>
      <c r="G1" s="5" t="s">
        <v>1</v>
      </c>
      <c r="H1" s="5" t="s">
        <v>2</v>
      </c>
      <c r="I1" s="5" t="s">
        <v>0</v>
      </c>
      <c r="J1" s="5" t="s">
        <v>7</v>
      </c>
      <c r="K1" s="5" t="s">
        <v>8</v>
      </c>
      <c r="L1" s="6" t="s">
        <v>9</v>
      </c>
      <c r="M1" s="5" t="s">
        <v>10</v>
      </c>
      <c r="N1" s="37" t="s">
        <v>4</v>
      </c>
    </row>
    <row r="2" spans="1:14" s="18" customFormat="1" ht="399.75" customHeight="1" x14ac:dyDescent="0.25">
      <c r="A2" s="32"/>
      <c r="B2" s="33"/>
      <c r="C2" s="9"/>
      <c r="D2" s="10" t="s">
        <v>30</v>
      </c>
      <c r="E2" s="34"/>
      <c r="F2" s="17"/>
      <c r="G2" s="11"/>
      <c r="H2" s="11"/>
      <c r="I2" s="11"/>
      <c r="J2" s="11"/>
      <c r="K2" s="11"/>
      <c r="L2" s="8"/>
      <c r="M2" s="11"/>
      <c r="N2" s="38" t="s">
        <v>72</v>
      </c>
    </row>
    <row r="3" spans="1:14" s="18" customFormat="1" x14ac:dyDescent="0.25">
      <c r="A3" s="54"/>
      <c r="B3" s="54"/>
      <c r="C3" s="55"/>
      <c r="D3" s="56"/>
      <c r="E3" s="35" t="s">
        <v>23</v>
      </c>
      <c r="F3" s="16" t="s">
        <v>23</v>
      </c>
      <c r="G3" s="14"/>
      <c r="H3" s="14"/>
      <c r="I3" s="14"/>
      <c r="J3" s="13">
        <f>(G3+4*H3+I3)/6</f>
        <v>0</v>
      </c>
      <c r="K3" s="13">
        <f>J3/$G$31</f>
        <v>0</v>
      </c>
      <c r="L3" s="15">
        <f>J3*$G$34/$G$30</f>
        <v>0</v>
      </c>
      <c r="M3" s="13">
        <f>(I3-G3)/6</f>
        <v>0</v>
      </c>
      <c r="N3" s="46"/>
    </row>
    <row r="4" spans="1:14" s="18" customFormat="1" x14ac:dyDescent="0.25">
      <c r="A4" s="54"/>
      <c r="B4" s="54"/>
      <c r="C4" s="55"/>
      <c r="D4" s="56"/>
      <c r="E4" s="43" t="s">
        <v>24</v>
      </c>
      <c r="F4" s="16" t="s">
        <v>24</v>
      </c>
      <c r="G4" s="14">
        <v>3</v>
      </c>
      <c r="H4" s="14">
        <v>6</v>
      </c>
      <c r="I4" s="14">
        <v>12</v>
      </c>
      <c r="J4" s="13">
        <f>(G4+4*H4+I4)/6</f>
        <v>6.5</v>
      </c>
      <c r="K4" s="13">
        <f>I4/$G$31</f>
        <v>18.46153846153846</v>
      </c>
      <c r="L4" s="15">
        <f>J4*$G$34/$G$30</f>
        <v>11.080738990274446</v>
      </c>
      <c r="M4" s="13">
        <f>(I4-G4)/6</f>
        <v>1.5</v>
      </c>
      <c r="N4" s="45"/>
    </row>
    <row r="5" spans="1:14" s="18" customFormat="1" ht="45" x14ac:dyDescent="0.25">
      <c r="A5" s="54"/>
      <c r="B5" s="54"/>
      <c r="C5" s="63"/>
      <c r="D5" s="62" t="s">
        <v>52</v>
      </c>
      <c r="E5" s="43" t="s">
        <v>31</v>
      </c>
      <c r="F5" s="16" t="s">
        <v>40</v>
      </c>
      <c r="G5" s="14">
        <v>4</v>
      </c>
      <c r="H5" s="14">
        <v>8</v>
      </c>
      <c r="I5" s="14">
        <v>16</v>
      </c>
      <c r="J5" s="13">
        <f t="shared" ref="J5:J21" si="0">(G5+4*H5+I5)/6</f>
        <v>8.6666666666666661</v>
      </c>
      <c r="K5" s="13">
        <f>I5/$G$31</f>
        <v>24.615384615384613</v>
      </c>
      <c r="L5" s="15">
        <f>J5*$G$34/$G$30</f>
        <v>14.774318653699261</v>
      </c>
      <c r="M5" s="13">
        <f t="shared" ref="M5" si="1">(I5-G5)/6</f>
        <v>2</v>
      </c>
      <c r="N5" s="1" t="s">
        <v>51</v>
      </c>
    </row>
    <row r="6" spans="1:14" s="18" customFormat="1" ht="24" x14ac:dyDescent="0.25">
      <c r="A6" s="54"/>
      <c r="B6" s="54"/>
      <c r="C6" s="63"/>
      <c r="D6" s="62"/>
      <c r="E6" s="58" t="s">
        <v>33</v>
      </c>
      <c r="F6" s="59" t="s">
        <v>45</v>
      </c>
      <c r="G6" s="49">
        <v>2</v>
      </c>
      <c r="H6" s="49">
        <v>4</v>
      </c>
      <c r="I6" s="49">
        <v>6</v>
      </c>
      <c r="J6" s="14">
        <f t="shared" ref="J6:J14" si="2">(G6+4*H6+I6)/6</f>
        <v>4</v>
      </c>
      <c r="K6" s="14">
        <f>I6/$G$31</f>
        <v>9.2307692307692299</v>
      </c>
      <c r="L6" s="57">
        <f>J6*$G$34/$G$30</f>
        <v>6.8189163017073513</v>
      </c>
      <c r="M6" s="14">
        <f t="shared" ref="M6:M14" si="3">(I6-G6)/6</f>
        <v>0.66666666666666663</v>
      </c>
      <c r="N6" s="60" t="s">
        <v>50</v>
      </c>
    </row>
    <row r="7" spans="1:14" s="18" customFormat="1" ht="24" x14ac:dyDescent="0.25">
      <c r="A7" s="54"/>
      <c r="B7" s="54"/>
      <c r="C7" s="63"/>
      <c r="D7" s="62"/>
      <c r="E7" s="58" t="s">
        <v>49</v>
      </c>
      <c r="F7" s="59" t="s">
        <v>68</v>
      </c>
      <c r="G7" s="49">
        <v>1</v>
      </c>
      <c r="H7" s="49">
        <v>2</v>
      </c>
      <c r="I7" s="49">
        <v>4</v>
      </c>
      <c r="J7" s="14">
        <f t="shared" si="2"/>
        <v>2.1666666666666665</v>
      </c>
      <c r="K7" s="14">
        <f>I7/$G$31</f>
        <v>6.1538461538461533</v>
      </c>
      <c r="L7" s="57">
        <f>J7*$G$34/$G$30</f>
        <v>3.6935796634248153</v>
      </c>
      <c r="M7" s="14">
        <f t="shared" si="3"/>
        <v>0.5</v>
      </c>
      <c r="N7" s="60" t="s">
        <v>69</v>
      </c>
    </row>
    <row r="8" spans="1:14" s="18" customFormat="1" ht="33.75" x14ac:dyDescent="0.25">
      <c r="A8" s="54"/>
      <c r="B8" s="54"/>
      <c r="C8" s="63"/>
      <c r="D8" s="62"/>
      <c r="E8" s="58" t="s">
        <v>39</v>
      </c>
      <c r="F8" s="59" t="s">
        <v>46</v>
      </c>
      <c r="G8" s="49">
        <v>1</v>
      </c>
      <c r="H8" s="49">
        <v>2</v>
      </c>
      <c r="I8" s="49">
        <v>3</v>
      </c>
      <c r="J8" s="14">
        <f t="shared" si="2"/>
        <v>2</v>
      </c>
      <c r="K8" s="14">
        <f>I8/$G$31</f>
        <v>4.615384615384615</v>
      </c>
      <c r="L8" s="57">
        <f>J8*$G$34/$G$30</f>
        <v>3.4094581508536757</v>
      </c>
      <c r="M8" s="14">
        <f t="shared" si="3"/>
        <v>0.33333333333333331</v>
      </c>
      <c r="N8" s="60" t="s">
        <v>60</v>
      </c>
    </row>
    <row r="9" spans="1:14" s="18" customFormat="1" ht="22.5" x14ac:dyDescent="0.25">
      <c r="A9" s="54"/>
      <c r="B9" s="54"/>
      <c r="C9" s="63"/>
      <c r="D9" s="62"/>
      <c r="E9" s="47" t="s">
        <v>39</v>
      </c>
      <c r="F9" s="53" t="s">
        <v>34</v>
      </c>
      <c r="G9" s="49">
        <v>1</v>
      </c>
      <c r="H9" s="49">
        <v>2</v>
      </c>
      <c r="I9" s="49">
        <v>3</v>
      </c>
      <c r="J9" s="13">
        <f t="shared" si="2"/>
        <v>2</v>
      </c>
      <c r="K9" s="13">
        <f>I9/$G$31</f>
        <v>4.615384615384615</v>
      </c>
      <c r="L9" s="15">
        <f>J9*$G$34/$G$30</f>
        <v>3.4094581508536757</v>
      </c>
      <c r="M9" s="13">
        <f t="shared" si="3"/>
        <v>0.33333333333333331</v>
      </c>
      <c r="N9" s="52" t="s">
        <v>41</v>
      </c>
    </row>
    <row r="10" spans="1:14" s="18" customFormat="1" x14ac:dyDescent="0.25">
      <c r="A10" s="54"/>
      <c r="B10" s="54"/>
      <c r="C10" s="63"/>
      <c r="D10" s="62"/>
      <c r="E10" s="47" t="s">
        <v>39</v>
      </c>
      <c r="F10" s="53" t="s">
        <v>70</v>
      </c>
      <c r="G10" s="49">
        <v>3</v>
      </c>
      <c r="H10" s="49">
        <v>6</v>
      </c>
      <c r="I10" s="49">
        <v>12</v>
      </c>
      <c r="J10" s="13">
        <f t="shared" si="2"/>
        <v>6.5</v>
      </c>
      <c r="K10" s="13">
        <f>I10/$G$31</f>
        <v>18.46153846153846</v>
      </c>
      <c r="L10" s="15">
        <f>J10*$G$34/$G$30</f>
        <v>11.080738990274446</v>
      </c>
      <c r="M10" s="13">
        <f t="shared" si="3"/>
        <v>1.5</v>
      </c>
      <c r="N10" s="52" t="s">
        <v>71</v>
      </c>
    </row>
    <row r="11" spans="1:14" s="18" customFormat="1" ht="33.75" x14ac:dyDescent="0.25">
      <c r="A11" s="54"/>
      <c r="B11" s="54"/>
      <c r="C11" s="63"/>
      <c r="D11" s="62"/>
      <c r="E11" s="58" t="s">
        <v>47</v>
      </c>
      <c r="F11" s="59" t="s">
        <v>48</v>
      </c>
      <c r="G11" s="49">
        <v>1</v>
      </c>
      <c r="H11" s="49">
        <v>2</v>
      </c>
      <c r="I11" s="49">
        <v>3</v>
      </c>
      <c r="J11" s="14">
        <f t="shared" si="2"/>
        <v>2</v>
      </c>
      <c r="K11" s="14">
        <f>I11/$G$31</f>
        <v>4.615384615384615</v>
      </c>
      <c r="L11" s="57">
        <f>J11*$G$34/$G$30</f>
        <v>3.4094581508536757</v>
      </c>
      <c r="M11" s="14">
        <f t="shared" si="3"/>
        <v>0.33333333333333331</v>
      </c>
      <c r="N11" s="60" t="s">
        <v>59</v>
      </c>
    </row>
    <row r="12" spans="1:14" s="18" customFormat="1" ht="24" customHeight="1" x14ac:dyDescent="0.25">
      <c r="A12" s="54"/>
      <c r="B12" s="54"/>
      <c r="C12" s="64"/>
      <c r="D12" s="66" t="s">
        <v>53</v>
      </c>
      <c r="E12" s="58" t="s">
        <v>33</v>
      </c>
      <c r="F12" s="61" t="s">
        <v>55</v>
      </c>
      <c r="G12" s="49">
        <v>1</v>
      </c>
      <c r="H12" s="49">
        <v>2</v>
      </c>
      <c r="I12" s="49">
        <v>3</v>
      </c>
      <c r="J12" s="14">
        <f t="shared" si="2"/>
        <v>2</v>
      </c>
      <c r="K12" s="14">
        <f>I12/$G$31</f>
        <v>4.615384615384615</v>
      </c>
      <c r="L12" s="57">
        <f>J12*$G$34/$G$30</f>
        <v>3.4094581508536757</v>
      </c>
      <c r="M12" s="14">
        <f t="shared" si="3"/>
        <v>0.33333333333333331</v>
      </c>
      <c r="N12" s="60"/>
    </row>
    <row r="13" spans="1:14" s="18" customFormat="1" ht="33.75" x14ac:dyDescent="0.25">
      <c r="A13" s="54"/>
      <c r="B13" s="54"/>
      <c r="C13" s="69"/>
      <c r="D13" s="67"/>
      <c r="E13" s="58" t="s">
        <v>49</v>
      </c>
      <c r="F13" s="61" t="s">
        <v>54</v>
      </c>
      <c r="G13" s="49">
        <v>1</v>
      </c>
      <c r="H13" s="49">
        <v>3</v>
      </c>
      <c r="I13" s="49">
        <v>6</v>
      </c>
      <c r="J13" s="14">
        <f t="shared" si="2"/>
        <v>3.1666666666666665</v>
      </c>
      <c r="K13" s="14">
        <f>I13/$G$31</f>
        <v>9.2307692307692299</v>
      </c>
      <c r="L13" s="57">
        <f>J13*$G$34/$G$30</f>
        <v>5.3983087388516529</v>
      </c>
      <c r="M13" s="14">
        <f t="shared" si="3"/>
        <v>0.83333333333333337</v>
      </c>
      <c r="N13" s="60" t="s">
        <v>61</v>
      </c>
    </row>
    <row r="14" spans="1:14" s="18" customFormat="1" ht="24" x14ac:dyDescent="0.25">
      <c r="A14" s="54"/>
      <c r="B14" s="54"/>
      <c r="C14" s="65"/>
      <c r="D14" s="68"/>
      <c r="E14" s="58" t="s">
        <v>56</v>
      </c>
      <c r="F14" s="61" t="s">
        <v>57</v>
      </c>
      <c r="G14" s="49">
        <v>2</v>
      </c>
      <c r="H14" s="49">
        <v>4</v>
      </c>
      <c r="I14" s="49">
        <v>8</v>
      </c>
      <c r="J14" s="14">
        <f t="shared" si="2"/>
        <v>4.333333333333333</v>
      </c>
      <c r="K14" s="14">
        <f>I14/$G$31</f>
        <v>12.307692307692307</v>
      </c>
      <c r="L14" s="57">
        <f>J14*$G$34/$G$30</f>
        <v>7.3871593268496305</v>
      </c>
      <c r="M14" s="14">
        <f t="shared" si="3"/>
        <v>1</v>
      </c>
      <c r="N14" s="60" t="s">
        <v>58</v>
      </c>
    </row>
    <row r="15" spans="1:14" s="18" customFormat="1" ht="67.5" x14ac:dyDescent="0.25">
      <c r="A15" s="54"/>
      <c r="B15" s="54"/>
      <c r="C15" s="63"/>
      <c r="D15" s="62" t="s">
        <v>32</v>
      </c>
      <c r="E15" s="47" t="s">
        <v>35</v>
      </c>
      <c r="F15" s="16" t="s">
        <v>36</v>
      </c>
      <c r="G15" s="49">
        <v>8</v>
      </c>
      <c r="H15" s="49">
        <v>16</v>
      </c>
      <c r="I15" s="49">
        <v>24</v>
      </c>
      <c r="J15" s="13">
        <f t="shared" ref="J15:J17" si="4">(G15+4*H15+I15)/6</f>
        <v>16</v>
      </c>
      <c r="K15" s="13">
        <f>I15/$G$31</f>
        <v>36.92307692307692</v>
      </c>
      <c r="L15" s="15">
        <f>J15*$G$34/$G$30</f>
        <v>27.275665206829405</v>
      </c>
      <c r="M15" s="13">
        <f t="shared" ref="M15:M17" si="5">(I15-G15)/6</f>
        <v>2.6666666666666665</v>
      </c>
      <c r="N15" s="52" t="s">
        <v>64</v>
      </c>
    </row>
    <row r="16" spans="1:14" s="18" customFormat="1" ht="67.5" x14ac:dyDescent="0.25">
      <c r="A16" s="54"/>
      <c r="B16" s="54"/>
      <c r="C16" s="63"/>
      <c r="D16" s="62"/>
      <c r="E16" s="47" t="s">
        <v>35</v>
      </c>
      <c r="F16" s="53" t="s">
        <v>38</v>
      </c>
      <c r="G16" s="49">
        <v>4</v>
      </c>
      <c r="H16" s="49">
        <v>8</v>
      </c>
      <c r="I16" s="49">
        <v>12</v>
      </c>
      <c r="J16" s="13">
        <f t="shared" si="4"/>
        <v>8</v>
      </c>
      <c r="K16" s="13">
        <f>I16/$G$31</f>
        <v>18.46153846153846</v>
      </c>
      <c r="L16" s="15">
        <f>J16*$G$34/$G$30</f>
        <v>13.637832603414703</v>
      </c>
      <c r="M16" s="13">
        <f t="shared" si="5"/>
        <v>1.3333333333333333</v>
      </c>
      <c r="N16" s="52" t="s">
        <v>62</v>
      </c>
    </row>
    <row r="17" spans="1:14" s="18" customFormat="1" ht="33.75" x14ac:dyDescent="0.25">
      <c r="A17" s="54"/>
      <c r="B17" s="54"/>
      <c r="C17" s="63"/>
      <c r="D17" s="62"/>
      <c r="E17" s="47" t="s">
        <v>35</v>
      </c>
      <c r="F17" s="53" t="s">
        <v>63</v>
      </c>
      <c r="G17" s="49">
        <v>4</v>
      </c>
      <c r="H17" s="49">
        <v>8</v>
      </c>
      <c r="I17" s="49">
        <v>16</v>
      </c>
      <c r="J17" s="13">
        <f t="shared" si="4"/>
        <v>8.6666666666666661</v>
      </c>
      <c r="K17" s="13">
        <f>I17/$G$31</f>
        <v>24.615384615384613</v>
      </c>
      <c r="L17" s="15">
        <f>J17*$G$34/$G$30</f>
        <v>14.774318653699261</v>
      </c>
      <c r="M17" s="13">
        <f t="shared" si="5"/>
        <v>2</v>
      </c>
      <c r="N17" s="52" t="s">
        <v>66</v>
      </c>
    </row>
    <row r="18" spans="1:14" s="18" customFormat="1" ht="24" x14ac:dyDescent="0.25">
      <c r="A18" s="54"/>
      <c r="B18" s="54"/>
      <c r="C18" s="63"/>
      <c r="D18" s="62"/>
      <c r="E18" s="47" t="s">
        <v>35</v>
      </c>
      <c r="F18" s="53" t="s">
        <v>42</v>
      </c>
      <c r="G18" s="49">
        <v>3</v>
      </c>
      <c r="H18" s="49">
        <v>6</v>
      </c>
      <c r="I18" s="49">
        <v>12</v>
      </c>
      <c r="J18" s="13">
        <f t="shared" ref="J18:J19" si="6">(G18+4*H18+I18)/6</f>
        <v>6.5</v>
      </c>
      <c r="K18" s="13">
        <f>I18/$G$31</f>
        <v>18.46153846153846</v>
      </c>
      <c r="L18" s="15">
        <f>J18*$G$34/$G$30</f>
        <v>11.080738990274446</v>
      </c>
      <c r="M18" s="13">
        <f t="shared" ref="M18:M19" si="7">(I18-G18)/6</f>
        <v>1.5</v>
      </c>
      <c r="N18" s="52" t="s">
        <v>43</v>
      </c>
    </row>
    <row r="19" spans="1:14" s="18" customFormat="1" ht="24" x14ac:dyDescent="0.25">
      <c r="A19" s="54"/>
      <c r="B19" s="54"/>
      <c r="C19" s="63"/>
      <c r="D19" s="62"/>
      <c r="E19" s="47" t="s">
        <v>33</v>
      </c>
      <c r="F19" s="53" t="s">
        <v>67</v>
      </c>
      <c r="G19" s="49">
        <v>2</v>
      </c>
      <c r="H19" s="49">
        <v>4</v>
      </c>
      <c r="I19" s="49">
        <v>8</v>
      </c>
      <c r="J19" s="13">
        <f t="shared" si="6"/>
        <v>4.333333333333333</v>
      </c>
      <c r="K19" s="13">
        <f>I19/$G$31</f>
        <v>12.307692307692307</v>
      </c>
      <c r="L19" s="15">
        <f>J19*$G$34/$G$30</f>
        <v>7.3871593268496305</v>
      </c>
      <c r="M19" s="13">
        <f t="shared" si="7"/>
        <v>1</v>
      </c>
      <c r="N19" s="52" t="s">
        <v>65</v>
      </c>
    </row>
    <row r="20" spans="1:14" s="18" customFormat="1" ht="33.75" x14ac:dyDescent="0.25">
      <c r="A20" s="54"/>
      <c r="B20" s="54"/>
      <c r="C20" s="63"/>
      <c r="D20" s="62"/>
      <c r="E20" s="47" t="s">
        <v>33</v>
      </c>
      <c r="F20" s="53" t="s">
        <v>37</v>
      </c>
      <c r="G20" s="49">
        <v>2</v>
      </c>
      <c r="H20" s="49">
        <v>4</v>
      </c>
      <c r="I20" s="49">
        <v>8</v>
      </c>
      <c r="J20" s="13">
        <f>(G20+4*H20+I20)/6</f>
        <v>4.333333333333333</v>
      </c>
      <c r="K20" s="13">
        <f>I20/$G$31</f>
        <v>12.307692307692307</v>
      </c>
      <c r="L20" s="15">
        <f>J20*$G$34/$G$30</f>
        <v>7.3871593268496305</v>
      </c>
      <c r="M20" s="13">
        <f>(I20-G20)/6</f>
        <v>1</v>
      </c>
      <c r="N20" s="52" t="s">
        <v>44</v>
      </c>
    </row>
    <row r="21" spans="1:14" s="18" customFormat="1" x14ac:dyDescent="0.25">
      <c r="A21" s="54"/>
      <c r="B21" s="54"/>
      <c r="C21" s="55"/>
      <c r="D21" s="56"/>
      <c r="E21" s="47" t="s">
        <v>21</v>
      </c>
      <c r="F21" s="48" t="s">
        <v>28</v>
      </c>
      <c r="G21" s="49">
        <f>SUM(G5:G5)*0.3</f>
        <v>1.2</v>
      </c>
      <c r="H21" s="49">
        <f>SUM(H5:H5)*0.3</f>
        <v>2.4</v>
      </c>
      <c r="I21" s="49">
        <f>SUM(I5:I5)*0.3</f>
        <v>4.8</v>
      </c>
      <c r="J21" s="50">
        <f t="shared" si="0"/>
        <v>2.5999999999999996</v>
      </c>
      <c r="K21" s="50">
        <f>I21/$G$31</f>
        <v>7.3846153846153841</v>
      </c>
      <c r="L21" s="51">
        <f>J21*$G$34/$G$30</f>
        <v>4.4322955961097774</v>
      </c>
      <c r="M21" s="50">
        <f t="shared" ref="M21:M22" si="8">(I21-G21)/6</f>
        <v>0.6</v>
      </c>
      <c r="N21" s="52"/>
    </row>
    <row r="22" spans="1:14" s="18" customFormat="1" x14ac:dyDescent="0.25">
      <c r="A22" s="54"/>
      <c r="B22" s="54"/>
      <c r="C22" s="55"/>
      <c r="D22" s="56"/>
      <c r="E22" s="43" t="s">
        <v>14</v>
      </c>
      <c r="F22" s="44" t="s">
        <v>14</v>
      </c>
      <c r="G22" s="14">
        <f>SUM(G5:G5)*0.3</f>
        <v>1.2</v>
      </c>
      <c r="H22" s="14">
        <f>SUM(H5:H5)*0.3</f>
        <v>2.4</v>
      </c>
      <c r="I22" s="14">
        <f>SUM(I5:I5)*0.3</f>
        <v>4.8</v>
      </c>
      <c r="J22" s="13">
        <f t="shared" ref="J22" si="9">(G22+4*H22+I22)/6</f>
        <v>2.5999999999999996</v>
      </c>
      <c r="K22" s="13">
        <f>I22/$G$31</f>
        <v>7.3846153846153841</v>
      </c>
      <c r="L22" s="15">
        <f>J22*$G$34/$G$30</f>
        <v>4.4322955961097774</v>
      </c>
      <c r="M22" s="13">
        <f t="shared" si="8"/>
        <v>0.6</v>
      </c>
      <c r="N22" s="1"/>
    </row>
    <row r="23" spans="1:14" s="18" customFormat="1" ht="48" x14ac:dyDescent="0.25">
      <c r="A23" s="54"/>
      <c r="B23" s="54"/>
      <c r="C23" s="55"/>
      <c r="D23" s="56"/>
      <c r="E23" s="43" t="s">
        <v>23</v>
      </c>
      <c r="F23" s="44" t="s">
        <v>29</v>
      </c>
      <c r="G23" s="14"/>
      <c r="H23" s="14"/>
      <c r="I23" s="14"/>
      <c r="J23" s="13">
        <f t="shared" ref="J23:J24" si="10">(G23+4*H23+I23)/6</f>
        <v>0</v>
      </c>
      <c r="K23" s="13">
        <f>I23/$G$31</f>
        <v>0</v>
      </c>
      <c r="L23" s="15">
        <f>J23*$G$34/$G$30</f>
        <v>0</v>
      </c>
      <c r="M23" s="13">
        <f t="shared" ref="M23:M24" si="11">(I23-G23)/6</f>
        <v>0</v>
      </c>
      <c r="N23" s="1"/>
    </row>
    <row r="24" spans="1:14" s="18" customFormat="1" ht="24" x14ac:dyDescent="0.25">
      <c r="A24" s="54"/>
      <c r="B24" s="54"/>
      <c r="C24" s="55"/>
      <c r="D24" s="56"/>
      <c r="E24" s="43" t="s">
        <v>22</v>
      </c>
      <c r="F24" s="16" t="s">
        <v>25</v>
      </c>
      <c r="G24" s="14"/>
      <c r="H24" s="14"/>
      <c r="I24" s="14"/>
      <c r="J24" s="13">
        <f t="shared" si="10"/>
        <v>0</v>
      </c>
      <c r="K24" s="13">
        <f>I24/$G$31</f>
        <v>0</v>
      </c>
      <c r="L24" s="15">
        <f>J24*$G$34/$G$30</f>
        <v>0</v>
      </c>
      <c r="M24" s="13">
        <f t="shared" si="11"/>
        <v>0</v>
      </c>
      <c r="N24" s="1"/>
    </row>
    <row r="25" spans="1:14" s="18" customFormat="1" x14ac:dyDescent="0.25">
      <c r="A25" s="54"/>
      <c r="B25" s="54"/>
      <c r="C25" s="55"/>
      <c r="D25" s="56"/>
      <c r="E25" s="43"/>
      <c r="F25" s="16" t="s">
        <v>27</v>
      </c>
      <c r="G25" s="14">
        <v>1</v>
      </c>
      <c r="H25" s="14">
        <v>2</v>
      </c>
      <c r="I25" s="14">
        <v>3</v>
      </c>
      <c r="J25" s="13">
        <f t="shared" ref="J25:J26" si="12">(G25+4*H25+I25)/6</f>
        <v>2</v>
      </c>
      <c r="K25" s="13">
        <f t="shared" ref="K25:K26" si="13">I25/$G$31</f>
        <v>4.615384615384615</v>
      </c>
      <c r="L25" s="15">
        <f t="shared" ref="L25:L26" si="14">J25*$G$34/$G$30</f>
        <v>3.4094581508536757</v>
      </c>
      <c r="M25" s="13">
        <f t="shared" ref="M25:M26" si="15">(I25-G25)/6</f>
        <v>0.33333333333333331</v>
      </c>
      <c r="N25" s="1"/>
    </row>
    <row r="26" spans="1:14" s="18" customFormat="1" x14ac:dyDescent="0.25">
      <c r="A26" s="54"/>
      <c r="B26" s="54"/>
      <c r="C26" s="55"/>
      <c r="D26" s="56"/>
      <c r="E26" s="43"/>
      <c r="F26" s="44" t="s">
        <v>26</v>
      </c>
      <c r="G26" s="14">
        <v>1</v>
      </c>
      <c r="H26" s="14">
        <v>2</v>
      </c>
      <c r="I26" s="14">
        <v>3</v>
      </c>
      <c r="J26" s="13">
        <f t="shared" si="12"/>
        <v>2</v>
      </c>
      <c r="K26" s="13">
        <f t="shared" si="13"/>
        <v>4.615384615384615</v>
      </c>
      <c r="L26" s="15">
        <f t="shared" si="14"/>
        <v>3.4094581508536757</v>
      </c>
      <c r="M26" s="13">
        <f t="shared" si="15"/>
        <v>0.33333333333333331</v>
      </c>
      <c r="N26" s="1"/>
    </row>
    <row r="29" spans="1:14" x14ac:dyDescent="0.25">
      <c r="F29" s="24" t="s">
        <v>6</v>
      </c>
      <c r="G29" s="25">
        <f>SUM(G2:G26)</f>
        <v>47.400000000000006</v>
      </c>
      <c r="H29" s="25">
        <f>SUM(H2:H26)</f>
        <v>95.800000000000011</v>
      </c>
      <c r="I29" s="25">
        <f>SUM(I2:I26)</f>
        <v>171.60000000000002</v>
      </c>
      <c r="M29" s="30">
        <f>SQRT(SUMSQ(M2:M26))</f>
        <v>5.4235084995272613</v>
      </c>
    </row>
    <row r="30" spans="1:14" x14ac:dyDescent="0.25">
      <c r="F30" s="24" t="s">
        <v>13</v>
      </c>
      <c r="G30" s="25">
        <f>(G29+4*H29+I29)/6</f>
        <v>100.36666666666667</v>
      </c>
      <c r="H30" s="26"/>
      <c r="I30" s="25"/>
      <c r="M30" s="30">
        <f>2*M29/G31</f>
        <v>16.687718460083879</v>
      </c>
    </row>
    <row r="31" spans="1:14" x14ac:dyDescent="0.25">
      <c r="F31" s="24" t="s">
        <v>5</v>
      </c>
      <c r="G31" s="27">
        <v>0.65</v>
      </c>
      <c r="H31" s="26"/>
      <c r="I31" s="25"/>
      <c r="M31" s="31">
        <f>M30/G34</f>
        <v>9.7533115004604778E-2</v>
      </c>
    </row>
    <row r="32" spans="1:14" x14ac:dyDescent="0.25">
      <c r="A32" s="12"/>
      <c r="B32" s="12"/>
      <c r="C32" s="42"/>
      <c r="D32" s="12"/>
      <c r="E32" s="36"/>
      <c r="F32" s="24" t="s">
        <v>3</v>
      </c>
      <c r="G32" s="25">
        <f>G29/G31</f>
        <v>72.923076923076934</v>
      </c>
      <c r="H32" s="26">
        <f>H29/G31</f>
        <v>147.38461538461539</v>
      </c>
      <c r="I32" s="25">
        <f>I29/G31</f>
        <v>264</v>
      </c>
      <c r="M32" s="30"/>
    </row>
    <row r="33" spans="1:14" x14ac:dyDescent="0.25">
      <c r="A33" s="12"/>
      <c r="B33" s="12"/>
      <c r="C33" s="42"/>
      <c r="D33" s="12"/>
      <c r="E33" s="36"/>
      <c r="F33" s="28" t="s">
        <v>12</v>
      </c>
      <c r="G33" s="25">
        <f>(G32+4*H32+I32)/6</f>
        <v>154.41025641025641</v>
      </c>
      <c r="H33" s="26"/>
      <c r="I33" s="25"/>
      <c r="M33" s="30"/>
    </row>
    <row r="34" spans="1:14" x14ac:dyDescent="0.25">
      <c r="A34" s="12"/>
      <c r="B34" s="12"/>
      <c r="C34" s="42"/>
      <c r="D34" s="12"/>
      <c r="E34" s="36"/>
      <c r="F34" s="29" t="s">
        <v>11</v>
      </c>
      <c r="G34" s="25">
        <f>G33+M29*2/G31</f>
        <v>171.09797487034029</v>
      </c>
      <c r="H34" s="26"/>
      <c r="I34" s="25"/>
      <c r="M34" s="30"/>
      <c r="N34" s="12"/>
    </row>
    <row r="35" spans="1:1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3" spans="1:14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8" spans="1:14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30" spans="1:14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</sheetData>
  <mergeCells count="6">
    <mergeCell ref="D15:D20"/>
    <mergeCell ref="C15:C20"/>
    <mergeCell ref="D5:D11"/>
    <mergeCell ref="C5:C11"/>
    <mergeCell ref="D12:D14"/>
    <mergeCell ref="C12:C14"/>
  </mergeCells>
  <pageMargins left="0.23622047244094491" right="0.23622047244094491" top="0.74803149606299213" bottom="0.74803149606299213" header="0.31496062992125984" footer="0.31496062992125984"/>
  <pageSetup paperSize="9" scale="9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85DE1AA-8A51-4E1D-817E-88E3F1D77B6A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САЙТ-247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2014-06-10T14:01:51Z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