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5970" yWindow="285" windowWidth="21525" windowHeight="8355" tabRatio="704"/>
  </bookViews>
  <sheets>
    <sheet name="Оценка" sheetId="19" r:id="rId1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9" l="1"/>
  <c r="J9" i="19"/>
  <c r="K9" i="19"/>
  <c r="M9" i="19"/>
  <c r="I14" i="19" l="1"/>
  <c r="H14" i="19"/>
  <c r="G14" i="19"/>
  <c r="M12" i="19"/>
  <c r="M11" i="19"/>
  <c r="M10" i="19"/>
  <c r="M8" i="19"/>
  <c r="M7" i="19"/>
  <c r="M6" i="19"/>
  <c r="M5" i="19"/>
  <c r="K12" i="19"/>
  <c r="K11" i="19"/>
  <c r="K10" i="19"/>
  <c r="K8" i="19"/>
  <c r="K7" i="19"/>
  <c r="K6" i="19"/>
  <c r="K5" i="19"/>
  <c r="J12" i="19"/>
  <c r="J11" i="19"/>
  <c r="J10" i="19"/>
  <c r="J8" i="19"/>
  <c r="J7" i="19"/>
  <c r="J6" i="19"/>
  <c r="J5" i="19"/>
  <c r="I13" i="19" l="1"/>
  <c r="H13" i="19"/>
  <c r="J13" i="19" l="1"/>
  <c r="J15" i="19"/>
  <c r="K15" i="19"/>
  <c r="M15" i="19"/>
  <c r="J16" i="19"/>
  <c r="K16" i="19"/>
  <c r="M16" i="19"/>
  <c r="J17" i="19"/>
  <c r="K17" i="19"/>
  <c r="M17" i="19"/>
  <c r="J18" i="19"/>
  <c r="K18" i="19"/>
  <c r="M18" i="19"/>
  <c r="M4" i="19" l="1"/>
  <c r="K4" i="19"/>
  <c r="J4" i="19"/>
  <c r="K14" i="19"/>
  <c r="J14" i="19"/>
  <c r="K13" i="19"/>
  <c r="M13" i="19" l="1"/>
  <c r="M14" i="19"/>
  <c r="I21" i="19"/>
  <c r="I24" i="19" s="1"/>
  <c r="G21" i="19"/>
  <c r="G24" i="19" s="1"/>
  <c r="H21" i="19"/>
  <c r="H24" i="19" s="1"/>
  <c r="M3" i="19"/>
  <c r="J3" i="19"/>
  <c r="K3" i="19" s="1"/>
  <c r="M21" i="19" l="1"/>
  <c r="M22" i="19" s="1"/>
  <c r="G22" i="19"/>
  <c r="G25" i="19"/>
  <c r="G26" i="19" l="1"/>
  <c r="L9" i="19" s="1"/>
  <c r="L10" i="19" l="1"/>
  <c r="L8" i="19"/>
  <c r="L7" i="19"/>
  <c r="L6" i="19"/>
  <c r="L5" i="19"/>
  <c r="L12" i="19"/>
  <c r="L11" i="19"/>
  <c r="L16" i="19"/>
  <c r="L15" i="19"/>
  <c r="L18" i="19"/>
  <c r="L17" i="19"/>
  <c r="L4" i="19"/>
  <c r="L13" i="19"/>
  <c r="L14" i="19"/>
  <c r="L3" i="19"/>
  <c r="M23" i="19"/>
</calcChain>
</file>

<file path=xl/comments1.xml><?xml version="1.0" encoding="utf-8"?>
<comments xmlns="http://schemas.openxmlformats.org/spreadsheetml/2006/main">
  <authors>
    <author>Автор</author>
  </authors>
  <commentList>
    <comment ref="F23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<sst xmlns="http://schemas.openxmlformats.org/spreadsheetml/2006/main" count="60" uniqueCount="51">
  <si>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</si>
  <si>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</si>
  <si>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</si>
  <si>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</si>
  <si>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</si>
  <si>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</si>
  <si>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</si>
  <si>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</si>
  <si>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</si>
  <si>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</si>
  <si>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</si>
  <si>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</si>
  <si>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</si>
  <si>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</si>
  <si>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</si>
  <si>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</si>
  <si>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</si>
  <si>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</si>
  <si>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</si>
  <si>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</si>
  <si>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</si>
  <si>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</si>
  <si>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</si>
  <si>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</si>
  <si>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</si>
  <si>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</si>
  <si>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</si>
  <si>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</si>
  <si>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</si>
  <si>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</si>
  <si>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MLVTBPLK-155 Списание бонусов на продукты Банка</t>
  </si>
  <si>
    <t>Сайт</t>
  </si>
  <si>
    <t>Отображение раздела "Продукты Банка"</t>
  </si>
  <si>
    <t>Оформление заказа банковского продукта</t>
  </si>
  <si>
    <t>Отображение заказа банковского продукта в личном кабинете клиента</t>
  </si>
  <si>
    <t>АРМы</t>
  </si>
  <si>
    <t>Отображение заказа банковского продукта</t>
  </si>
  <si>
    <t>Коннектор к Банку</t>
  </si>
  <si>
    <t>Взаимодействие "Получение персональных банковских продуктов"</t>
  </si>
  <si>
    <t>Доработка взаимодействия "Отправка реестра совершенных заказов"</t>
  </si>
  <si>
    <t>Обработка присланного файла с реестром банковских продуктов, формирование ответного файла.
1. Разработка
2. Интеграция с терадатой</t>
  </si>
  <si>
    <t>1. АРМ Каталога (Заказы) и АРМ Безопасности (Клиенты)
2. Для банковских продуктов отображать только бонусную стоимость</t>
  </si>
  <si>
    <t>Реестр банковских продуктов</t>
  </si>
  <si>
    <t>По заказам банковских продуктов не нужно проводить оплату в Uniteller (рублевая стоимость заказа будет нулевой).</t>
  </si>
  <si>
    <t>Доработка верстки.</t>
  </si>
  <si>
    <t>Справочник картинок продуктов банка</t>
  </si>
  <si>
    <t>1. Реестр продуктов банка:
1.1. получение списка постранично (для сайта: раздел продуктов);
1.2. удаление (для сайта: после оформления заказа);
1.3. добавление и удаление батчами (для обработки реестров из банка)
2. Справочник картинок: добавление, удаление, изменение URL изображения</t>
  </si>
  <si>
    <t>1.Сссылка в меню разделов
2. Верстка
3. Постраничное отображение
4. Интеграция с Коннектором к банку</t>
  </si>
  <si>
    <t>1. Функционал создания и подтверждение заказа продукта банка
2. Верстка
3. Интеграция с Коннекором к банку</t>
  </si>
  <si>
    <r>
      <rPr>
        <b/>
        <sz val="8"/>
        <rFont val="Arial"/>
        <family val="2"/>
        <charset val="204"/>
      </rPr>
      <t xml:space="preserve">Ограничения и допущения:
</t>
    </r>
    <r>
      <rPr>
        <sz val="8"/>
        <rFont val="Arial"/>
        <family val="2"/>
        <charset val="204"/>
      </rPr>
      <t xml:space="preserve">1. Система ИС банка «Терадата» принимает заказы продуктов банка с нулевой стоимостью в рублях
2. Все заказы банковских продуктов не оплачиваются в системе Uniteller
3. Все отмененные заказы банковских продуктов, будут повторно отправлены в ИС банка на повторное подтверждение
</t>
    </r>
    <r>
      <rPr>
        <b/>
        <sz val="8"/>
        <rFont val="Arial"/>
        <family val="2"/>
        <charset val="204"/>
      </rPr>
      <t xml:space="preserve">
Материалы от Банка:</t>
    </r>
    <r>
      <rPr>
        <sz val="8"/>
        <rFont val="Arial"/>
        <family val="2"/>
        <charset val="204"/>
      </rPr>
      <t xml:space="preserve">
1. Текст сообщения на странице раздела «Продукты банка» если для клиента нет ни одного предложения.
2. Примеры файлов с персональными предложениями, выгруженные из ИС Банка на тестовом окружении
3. Предоставление прототипов дизайна для раздела «Продукты банка».
4. Предоставление прототипов дизайна формы оформления заказа продукта банка.
</t>
    </r>
  </si>
  <si>
    <t>1. АРМ Контент-редактора - новая вкладка "Продукты банка"
2. Постраничное отображение справочника не продусмотрено
3. Отображается в виде таблицы:
3.1. столбцы: идентификатор, изображение, URL изображения;
3.2. первая строка: изображение по-умолчанию;
3.2. поле с URL - редактируемое;
3.3. для каждой строки есть кнопка удаления (кроме строки для изображения по-умолчанию)
4. Добавление:
4.1. кнопка, вызывающая диалоговое окно "добавить";
4.2. диалоговое окно "добавить" для ввода идентификатора и URL изображения
5. Интеграция с Коннектором к банку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</si>
</sst>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4"/>
  <sheetViews>
    <sheetView tabSelected="1" topLeftCell="C1" workbookViewId="0">
      <pane ySplit="1" topLeftCell="A2" activePane="bottomLeft" state="frozen"/>
      <selection activeCell="C1" sqref="C1"/>
      <selection pane="bottomLeft" activeCell="N9" sqref="N9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123.75" x14ac:dyDescent="0.25">
      <c r="A2" s="34"/>
      <c r="B2" s="35"/>
      <c r="C2" s="9"/>
      <c r="D2" s="10" t="s">
        <v>30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49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>
        <v>4</v>
      </c>
      <c r="H3" s="14">
        <v>8</v>
      </c>
      <c r="I3" s="14">
        <v>12</v>
      </c>
      <c r="J3" s="13">
        <f>(G3+4*H3+I3)/6</f>
        <v>8</v>
      </c>
      <c r="K3" s="13">
        <f>J3/$G$23</f>
        <v>11.428571428571429</v>
      </c>
      <c r="L3" s="15">
        <f t="shared" ref="L3:L16" si="0">J3*$G$26/$G$22</f>
        <v>12.333531246221803</v>
      </c>
      <c r="M3" s="13">
        <f>(I3-G3)/6</f>
        <v>1.3333333333333333</v>
      </c>
      <c r="N3" s="53"/>
    </row>
    <row r="4" spans="1:14" s="18" customFormat="1" x14ac:dyDescent="0.25">
      <c r="A4" s="19"/>
      <c r="B4" s="19"/>
      <c r="C4" s="43"/>
      <c r="D4" s="20"/>
      <c r="E4" s="46" t="s">
        <v>24</v>
      </c>
      <c r="F4" s="16" t="s">
        <v>24</v>
      </c>
      <c r="G4" s="14">
        <v>1</v>
      </c>
      <c r="H4" s="14">
        <v>2</v>
      </c>
      <c r="I4" s="14">
        <v>3</v>
      </c>
      <c r="J4" s="13">
        <f>(G4+4*H4+I4)/6</f>
        <v>2</v>
      </c>
      <c r="K4" s="13">
        <f t="shared" ref="K4:K16" si="1">I4/$G$23</f>
        <v>4.2857142857142856</v>
      </c>
      <c r="L4" s="15">
        <f t="shared" si="0"/>
        <v>3.0833828115554507</v>
      </c>
      <c r="M4" s="13">
        <f>(I4-G4)/6</f>
        <v>0.33333333333333331</v>
      </c>
      <c r="N4" s="52"/>
    </row>
    <row r="5" spans="1:14" s="18" customFormat="1" ht="45" x14ac:dyDescent="0.25">
      <c r="A5" s="19"/>
      <c r="B5" s="19"/>
      <c r="C5" s="43"/>
      <c r="D5" s="20"/>
      <c r="E5" s="46" t="s">
        <v>31</v>
      </c>
      <c r="F5" s="16" t="s">
        <v>32</v>
      </c>
      <c r="G5" s="14">
        <v>4</v>
      </c>
      <c r="H5" s="14">
        <v>6</v>
      </c>
      <c r="I5" s="14">
        <v>8</v>
      </c>
      <c r="J5" s="13">
        <f t="shared" ref="J5:J12" si="2">(G5+4*H5+I5)/6</f>
        <v>6</v>
      </c>
      <c r="K5" s="13">
        <f t="shared" si="1"/>
        <v>11.428571428571429</v>
      </c>
      <c r="L5" s="15">
        <f t="shared" si="0"/>
        <v>9.2501484346663521</v>
      </c>
      <c r="M5" s="13">
        <f t="shared" ref="M5:M12" si="3">(I5-G5)/6</f>
        <v>0.66666666666666663</v>
      </c>
      <c r="N5" s="52" t="s">
        <v>47</v>
      </c>
    </row>
    <row r="6" spans="1:14" s="18" customFormat="1" ht="33.75" x14ac:dyDescent="0.25">
      <c r="A6" s="19"/>
      <c r="B6" s="19"/>
      <c r="C6" s="43"/>
      <c r="D6" s="20"/>
      <c r="E6" s="46" t="s">
        <v>31</v>
      </c>
      <c r="F6" s="16" t="s">
        <v>33</v>
      </c>
      <c r="G6" s="14">
        <v>4</v>
      </c>
      <c r="H6" s="14">
        <v>5</v>
      </c>
      <c r="I6" s="14">
        <v>6</v>
      </c>
      <c r="J6" s="13">
        <f t="shared" si="2"/>
        <v>5</v>
      </c>
      <c r="K6" s="13">
        <f t="shared" si="1"/>
        <v>8.5714285714285712</v>
      </c>
      <c r="L6" s="15">
        <f t="shared" si="0"/>
        <v>7.7084570288886267</v>
      </c>
      <c r="M6" s="13">
        <f t="shared" si="3"/>
        <v>0.33333333333333331</v>
      </c>
      <c r="N6" s="52" t="s">
        <v>48</v>
      </c>
    </row>
    <row r="7" spans="1:14" s="18" customFormat="1" ht="24" x14ac:dyDescent="0.25">
      <c r="A7" s="19"/>
      <c r="B7" s="19"/>
      <c r="C7" s="43"/>
      <c r="D7" s="20"/>
      <c r="E7" s="46" t="s">
        <v>31</v>
      </c>
      <c r="F7" s="16" t="s">
        <v>34</v>
      </c>
      <c r="G7" s="14">
        <v>1</v>
      </c>
      <c r="H7" s="14">
        <v>1</v>
      </c>
      <c r="I7" s="14">
        <v>2</v>
      </c>
      <c r="J7" s="13">
        <f t="shared" si="2"/>
        <v>1.1666666666666667</v>
      </c>
      <c r="K7" s="13">
        <f t="shared" si="1"/>
        <v>2.8571428571428572</v>
      </c>
      <c r="L7" s="15">
        <f t="shared" si="0"/>
        <v>1.7986399734073464</v>
      </c>
      <c r="M7" s="13">
        <f t="shared" si="3"/>
        <v>0.16666666666666666</v>
      </c>
      <c r="N7" s="52" t="s">
        <v>44</v>
      </c>
    </row>
    <row r="8" spans="1:14" s="18" customFormat="1" ht="22.5" x14ac:dyDescent="0.25">
      <c r="A8" s="19"/>
      <c r="B8" s="19"/>
      <c r="C8" s="43"/>
      <c r="D8" s="20"/>
      <c r="E8" s="46" t="s">
        <v>35</v>
      </c>
      <c r="F8" s="16" t="s">
        <v>36</v>
      </c>
      <c r="G8" s="14">
        <v>1</v>
      </c>
      <c r="H8" s="14">
        <v>2</v>
      </c>
      <c r="I8" s="14">
        <v>3</v>
      </c>
      <c r="J8" s="13">
        <f t="shared" si="2"/>
        <v>2</v>
      </c>
      <c r="K8" s="13">
        <f t="shared" si="1"/>
        <v>4.2857142857142856</v>
      </c>
      <c r="L8" s="15">
        <f t="shared" si="0"/>
        <v>3.0833828115554507</v>
      </c>
      <c r="M8" s="13">
        <f t="shared" si="3"/>
        <v>0.33333333333333331</v>
      </c>
      <c r="N8" s="52" t="s">
        <v>41</v>
      </c>
    </row>
    <row r="9" spans="1:14" s="18" customFormat="1" ht="123.75" x14ac:dyDescent="0.25">
      <c r="A9" s="19"/>
      <c r="B9" s="19"/>
      <c r="C9" s="43"/>
      <c r="D9" s="20"/>
      <c r="E9" s="46" t="s">
        <v>35</v>
      </c>
      <c r="F9" s="16" t="s">
        <v>45</v>
      </c>
      <c r="G9" s="14">
        <v>8</v>
      </c>
      <c r="H9" s="14">
        <v>12</v>
      </c>
      <c r="I9" s="14">
        <v>16</v>
      </c>
      <c r="J9" s="13">
        <f t="shared" si="2"/>
        <v>12</v>
      </c>
      <c r="K9" s="13">
        <f t="shared" si="1"/>
        <v>22.857142857142858</v>
      </c>
      <c r="L9" s="15">
        <f t="shared" si="0"/>
        <v>18.500296869332704</v>
      </c>
      <c r="M9" s="13">
        <f t="shared" si="3"/>
        <v>1.3333333333333333</v>
      </c>
      <c r="N9" s="52" t="s">
        <v>50</v>
      </c>
    </row>
    <row r="10" spans="1:14" s="18" customFormat="1" ht="56.25" x14ac:dyDescent="0.25">
      <c r="A10" s="19"/>
      <c r="B10" s="19"/>
      <c r="C10" s="43"/>
      <c r="D10" s="20"/>
      <c r="E10" s="46" t="s">
        <v>37</v>
      </c>
      <c r="F10" s="16" t="s">
        <v>42</v>
      </c>
      <c r="G10" s="14">
        <v>6</v>
      </c>
      <c r="H10" s="14">
        <v>8</v>
      </c>
      <c r="I10" s="14">
        <v>10</v>
      </c>
      <c r="J10" s="13">
        <f t="shared" si="2"/>
        <v>8</v>
      </c>
      <c r="K10" s="13">
        <f t="shared" si="1"/>
        <v>14.285714285714286</v>
      </c>
      <c r="L10" s="15">
        <f t="shared" si="0"/>
        <v>12.333531246221803</v>
      </c>
      <c r="M10" s="13">
        <f t="shared" si="3"/>
        <v>0.66666666666666663</v>
      </c>
      <c r="N10" s="52" t="s">
        <v>46</v>
      </c>
    </row>
    <row r="11" spans="1:14" s="18" customFormat="1" ht="33.75" x14ac:dyDescent="0.25">
      <c r="A11" s="19"/>
      <c r="B11" s="19"/>
      <c r="C11" s="43"/>
      <c r="D11" s="20"/>
      <c r="E11" s="46" t="s">
        <v>37</v>
      </c>
      <c r="F11" s="16" t="s">
        <v>38</v>
      </c>
      <c r="G11" s="14">
        <v>4</v>
      </c>
      <c r="H11" s="14">
        <v>8</v>
      </c>
      <c r="I11" s="14">
        <v>12</v>
      </c>
      <c r="J11" s="13">
        <f t="shared" si="2"/>
        <v>8</v>
      </c>
      <c r="K11" s="13">
        <f t="shared" si="1"/>
        <v>17.142857142857142</v>
      </c>
      <c r="L11" s="15">
        <f t="shared" si="0"/>
        <v>12.333531246221803</v>
      </c>
      <c r="M11" s="13">
        <f t="shared" si="3"/>
        <v>1.3333333333333333</v>
      </c>
      <c r="N11" s="52" t="s">
        <v>40</v>
      </c>
    </row>
    <row r="12" spans="1:14" s="18" customFormat="1" ht="24" x14ac:dyDescent="0.25">
      <c r="A12" s="19"/>
      <c r="B12" s="19"/>
      <c r="C12" s="43"/>
      <c r="D12" s="20"/>
      <c r="E12" s="46" t="s">
        <v>37</v>
      </c>
      <c r="F12" s="16" t="s">
        <v>39</v>
      </c>
      <c r="G12" s="14">
        <v>1</v>
      </c>
      <c r="H12" s="14">
        <v>2</v>
      </c>
      <c r="I12" s="14">
        <v>4</v>
      </c>
      <c r="J12" s="13">
        <f t="shared" si="2"/>
        <v>2.1666666666666665</v>
      </c>
      <c r="K12" s="13">
        <f t="shared" si="1"/>
        <v>5.7142857142857144</v>
      </c>
      <c r="L12" s="15">
        <f t="shared" si="0"/>
        <v>3.3403313791850713</v>
      </c>
      <c r="M12" s="13">
        <f t="shared" si="3"/>
        <v>0.5</v>
      </c>
      <c r="N12" s="52" t="s">
        <v>43</v>
      </c>
    </row>
    <row r="13" spans="1:14" s="18" customFormat="1" x14ac:dyDescent="0.25">
      <c r="A13" s="19"/>
      <c r="B13" s="19"/>
      <c r="C13" s="43"/>
      <c r="D13" s="20"/>
      <c r="E13" s="54" t="s">
        <v>21</v>
      </c>
      <c r="F13" s="55" t="s">
        <v>28</v>
      </c>
      <c r="G13" s="56">
        <f>SUM(G5:G12)*0.3</f>
        <v>8.6999999999999993</v>
      </c>
      <c r="H13" s="56">
        <f>SUM(H5:H12)*0.3</f>
        <v>13.2</v>
      </c>
      <c r="I13" s="56">
        <f>SUM(I5:I12)*0.3</f>
        <v>18.3</v>
      </c>
      <c r="J13" s="57">
        <f t="shared" ref="J13" si="4">(G13+4*H13+I13)/6</f>
        <v>13.299999999999999</v>
      </c>
      <c r="K13" s="57">
        <f t="shared" si="1"/>
        <v>26.142857142857146</v>
      </c>
      <c r="L13" s="58">
        <f t="shared" si="0"/>
        <v>20.504495696843744</v>
      </c>
      <c r="M13" s="57">
        <f t="shared" ref="M13:M14" si="5">(I13-G13)/6</f>
        <v>1.6000000000000003</v>
      </c>
      <c r="N13" s="59"/>
    </row>
    <row r="14" spans="1:14" s="18" customFormat="1" x14ac:dyDescent="0.25">
      <c r="A14" s="19"/>
      <c r="B14" s="19"/>
      <c r="C14" s="43"/>
      <c r="D14" s="20"/>
      <c r="E14" s="46" t="s">
        <v>14</v>
      </c>
      <c r="F14" s="51" t="s">
        <v>14</v>
      </c>
      <c r="G14" s="14">
        <f>SUM(G5:G12)*0.3</f>
        <v>8.6999999999999993</v>
      </c>
      <c r="H14" s="14">
        <f>SUM(H5:H12)*0.3</f>
        <v>13.2</v>
      </c>
      <c r="I14" s="14">
        <f>SUM(I5:I12)*0.3</f>
        <v>18.3</v>
      </c>
      <c r="J14" s="13">
        <f t="shared" ref="J14" si="6">(G14+4*H14+I14)/6</f>
        <v>13.299999999999999</v>
      </c>
      <c r="K14" s="13">
        <f t="shared" si="1"/>
        <v>26.142857142857146</v>
      </c>
      <c r="L14" s="15">
        <f t="shared" si="0"/>
        <v>20.504495696843744</v>
      </c>
      <c r="M14" s="13">
        <f t="shared" si="5"/>
        <v>1.6000000000000003</v>
      </c>
      <c r="N14" s="1"/>
    </row>
    <row r="15" spans="1:14" s="18" customFormat="1" ht="48" x14ac:dyDescent="0.25">
      <c r="A15" s="19"/>
      <c r="B15" s="19"/>
      <c r="C15" s="43"/>
      <c r="D15" s="20"/>
      <c r="E15" s="46" t="s">
        <v>23</v>
      </c>
      <c r="F15" s="51" t="s">
        <v>29</v>
      </c>
      <c r="G15" s="14">
        <v>1</v>
      </c>
      <c r="H15" s="14">
        <v>2</v>
      </c>
      <c r="I15" s="14">
        <v>3</v>
      </c>
      <c r="J15" s="13">
        <f t="shared" ref="J15:J16" si="7">(G15+4*H15+I15)/6</f>
        <v>2</v>
      </c>
      <c r="K15" s="13">
        <f t="shared" si="1"/>
        <v>4.2857142857142856</v>
      </c>
      <c r="L15" s="15">
        <f t="shared" si="0"/>
        <v>3.0833828115554507</v>
      </c>
      <c r="M15" s="13">
        <f t="shared" ref="M15:M16" si="8">(I15-G15)/6</f>
        <v>0.33333333333333331</v>
      </c>
      <c r="N15" s="1"/>
    </row>
    <row r="16" spans="1:14" s="18" customFormat="1" ht="24" x14ac:dyDescent="0.25">
      <c r="A16" s="19"/>
      <c r="B16" s="19"/>
      <c r="C16" s="43"/>
      <c r="D16" s="20"/>
      <c r="E16" s="46" t="s">
        <v>22</v>
      </c>
      <c r="F16" s="16" t="s">
        <v>25</v>
      </c>
      <c r="G16" s="14">
        <v>1</v>
      </c>
      <c r="H16" s="14">
        <v>2</v>
      </c>
      <c r="I16" s="14">
        <v>3</v>
      </c>
      <c r="J16" s="13">
        <f t="shared" si="7"/>
        <v>2</v>
      </c>
      <c r="K16" s="13">
        <f t="shared" si="1"/>
        <v>4.2857142857142856</v>
      </c>
      <c r="L16" s="15">
        <f t="shared" si="0"/>
        <v>3.0833828115554507</v>
      </c>
      <c r="M16" s="13">
        <f t="shared" si="8"/>
        <v>0.33333333333333331</v>
      </c>
      <c r="N16" s="1"/>
    </row>
    <row r="17" spans="1:14" s="18" customFormat="1" x14ac:dyDescent="0.25">
      <c r="A17" s="19"/>
      <c r="B17" s="19"/>
      <c r="C17" s="43"/>
      <c r="D17" s="20"/>
      <c r="E17" s="46"/>
      <c r="F17" s="16" t="s">
        <v>27</v>
      </c>
      <c r="G17" s="14">
        <v>1</v>
      </c>
      <c r="H17" s="14">
        <v>2</v>
      </c>
      <c r="I17" s="14">
        <v>3</v>
      </c>
      <c r="J17" s="13">
        <f t="shared" ref="J17:J18" si="9">(G17+4*H17+I17)/6</f>
        <v>2</v>
      </c>
      <c r="K17" s="13">
        <f t="shared" ref="K17:K18" si="10">I17/$G$23</f>
        <v>4.2857142857142856</v>
      </c>
      <c r="L17" s="15">
        <f t="shared" ref="L17:L18" si="11">J17*$G$26/$G$22</f>
        <v>3.0833828115554507</v>
      </c>
      <c r="M17" s="13">
        <f t="shared" ref="M17:M18" si="12">(I17-G17)/6</f>
        <v>0.33333333333333331</v>
      </c>
      <c r="N17" s="1"/>
    </row>
    <row r="18" spans="1:14" s="18" customFormat="1" x14ac:dyDescent="0.25">
      <c r="A18" s="19"/>
      <c r="B18" s="19"/>
      <c r="C18" s="50"/>
      <c r="D18" s="48"/>
      <c r="E18" s="46"/>
      <c r="F18" s="51" t="s">
        <v>26</v>
      </c>
      <c r="G18" s="14">
        <v>1</v>
      </c>
      <c r="H18" s="14">
        <v>2</v>
      </c>
      <c r="I18" s="14">
        <v>3</v>
      </c>
      <c r="J18" s="13">
        <f t="shared" si="9"/>
        <v>2</v>
      </c>
      <c r="K18" s="13">
        <f t="shared" si="10"/>
        <v>4.2857142857142856</v>
      </c>
      <c r="L18" s="15">
        <f t="shared" si="11"/>
        <v>3.0833828115554507</v>
      </c>
      <c r="M18" s="13">
        <f t="shared" si="12"/>
        <v>0.33333333333333331</v>
      </c>
      <c r="N18" s="1"/>
    </row>
    <row r="21" spans="1:14" x14ac:dyDescent="0.25">
      <c r="F21" s="26" t="s">
        <v>6</v>
      </c>
      <c r="G21" s="27">
        <f>SUM(G2:G18)</f>
        <v>55.400000000000006</v>
      </c>
      <c r="H21" s="27">
        <f>SUM(H2:H18)</f>
        <v>88.4</v>
      </c>
      <c r="I21" s="27">
        <f>SUM(I2:I18)</f>
        <v>124.6</v>
      </c>
      <c r="M21" s="32">
        <f>SQRT(SUMSQ(M2:M18))</f>
        <v>3.5210478238413319</v>
      </c>
    </row>
    <row r="22" spans="1:14" x14ac:dyDescent="0.25">
      <c r="F22" s="26" t="s">
        <v>13</v>
      </c>
      <c r="G22" s="27">
        <f>(G21+4*H21+I21)/6</f>
        <v>88.933333333333337</v>
      </c>
      <c r="H22" s="28"/>
      <c r="I22" s="27"/>
      <c r="M22" s="32">
        <f>2*M21/G23</f>
        <v>10.060136639546663</v>
      </c>
    </row>
    <row r="23" spans="1:14" x14ac:dyDescent="0.25">
      <c r="F23" s="26" t="s">
        <v>5</v>
      </c>
      <c r="G23" s="29">
        <v>0.7</v>
      </c>
      <c r="H23" s="28"/>
      <c r="I23" s="27"/>
      <c r="M23" s="33">
        <f>M22/G26</f>
        <v>7.3373942919031862E-2</v>
      </c>
    </row>
    <row r="24" spans="1:14" x14ac:dyDescent="0.25">
      <c r="A24" s="12"/>
      <c r="B24" s="12"/>
      <c r="C24" s="45"/>
      <c r="D24" s="12"/>
      <c r="E24" s="38"/>
      <c r="F24" s="26" t="s">
        <v>3</v>
      </c>
      <c r="G24" s="27">
        <f>G21/G23</f>
        <v>79.142857142857153</v>
      </c>
      <c r="H24" s="28">
        <f>H21/G23</f>
        <v>126.28571428571431</v>
      </c>
      <c r="I24" s="27">
        <f>I21/G23</f>
        <v>178</v>
      </c>
      <c r="M24" s="32"/>
    </row>
    <row r="25" spans="1:14" x14ac:dyDescent="0.25">
      <c r="A25" s="12"/>
      <c r="B25" s="12"/>
      <c r="C25" s="45"/>
      <c r="D25" s="12"/>
      <c r="E25" s="38"/>
      <c r="F25" s="30" t="s">
        <v>12</v>
      </c>
      <c r="G25" s="27">
        <f>(G24+4*H24+I24)/6</f>
        <v>127.04761904761905</v>
      </c>
      <c r="H25" s="28"/>
      <c r="I25" s="27"/>
      <c r="M25" s="32"/>
    </row>
    <row r="26" spans="1:14" x14ac:dyDescent="0.25">
      <c r="A26" s="12"/>
      <c r="B26" s="12"/>
      <c r="C26" s="45"/>
      <c r="D26" s="12"/>
      <c r="E26" s="38"/>
      <c r="F26" s="31" t="s">
        <v>11</v>
      </c>
      <c r="G26" s="27">
        <f>G25+M21*2/G23</f>
        <v>137.10775568716571</v>
      </c>
      <c r="H26" s="28"/>
      <c r="I26" s="27"/>
      <c r="M26" s="3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