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240" windowWidth="21525" windowHeight="8355" tabRatio="704"/>
  </bookViews>
  <sheets>
    <sheet name="Оценка" sheetId="19"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8" i="19" l="1"/>
  <c r="M7" i="19"/>
  <c r="M6" i="19"/>
  <c r="M5" i="19"/>
  <c r="I10" i="19"/>
  <c r="H10" i="19"/>
  <c r="G10" i="19"/>
  <c r="I9" i="19"/>
  <c r="H9" i="19"/>
  <c r="G9" i="19"/>
  <c r="K8" i="19"/>
  <c r="J8" i="19"/>
  <c r="K7" i="19"/>
  <c r="J7" i="19"/>
  <c r="K6" i="19"/>
  <c r="J6" i="19"/>
  <c r="K5" i="19"/>
  <c r="J5" i="19"/>
  <c r="J9" i="19" l="1"/>
  <c r="J11" i="19"/>
  <c r="K11" i="19"/>
  <c r="M11" i="19"/>
  <c r="J12" i="19"/>
  <c r="K12" i="19"/>
  <c r="M12" i="19"/>
  <c r="J13" i="19"/>
  <c r="K13" i="19"/>
  <c r="M13" i="19"/>
  <c r="J14" i="19"/>
  <c r="K14" i="19"/>
  <c r="M14" i="19"/>
  <c r="M4" i="19" l="1"/>
  <c r="K4" i="19"/>
  <c r="J4" i="19"/>
  <c r="K10" i="19"/>
  <c r="J10" i="19"/>
  <c r="K9" i="19"/>
  <c r="M9" i="19" l="1"/>
  <c r="M10" i="19"/>
  <c r="I17" i="19"/>
  <c r="I20" i="19" s="1"/>
  <c r="G17" i="19"/>
  <c r="G20" i="19" s="1"/>
  <c r="H17" i="19"/>
  <c r="H20" i="19" s="1"/>
  <c r="M3" i="19"/>
  <c r="J3" i="19"/>
  <c r="K3" i="19" s="1"/>
  <c r="M17" i="19" l="1"/>
  <c r="M18" i="19" s="1"/>
  <c r="G18" i="19"/>
  <c r="G21" i="19"/>
  <c r="G22" i="19" l="1"/>
  <c r="L8" i="19" s="1"/>
  <c r="L6" i="19" l="1"/>
  <c r="L7" i="19"/>
  <c r="L5" i="19"/>
  <c r="L12" i="19"/>
  <c r="L11" i="19"/>
  <c r="L14" i="19"/>
  <c r="L13" i="19"/>
  <c r="L4" i="19"/>
  <c r="L9" i="19"/>
  <c r="L10" i="19"/>
  <c r="L3" i="19"/>
  <c r="M19" i="19"/>
</calcChain>
</file>

<file path=xl/comments1.xml><?xml version="1.0" encoding="utf-8"?>
<comments xmlns="http://schemas.openxmlformats.org/spreadsheetml/2006/main">
  <authors>
    <author>Автор</author>
  </authors>
  <commentList>
    <comment ref="F19"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<sst xmlns="http://schemas.openxmlformats.org/spreadsheetml/2006/main" count="50" uniqueCount="45">
  <si>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</si>
  <si>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</si>
  <si>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</si>
  <si>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</si>
  <si>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</si>
  <si>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</si>
  <si>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</si>
  <si>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</si>
  <si>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</si>
  <si>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</si>
  <si>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</si>
  <si>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</si>
  <si>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</si>
  <si>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</si>
  <si>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</si>
  <si>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</si>
  <si>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</si>
  <si>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</si>
  <si>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</si>
  <si>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</si>
  <si>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</si>
  <si>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</si>
  <si>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Менеджмент</t>
  </si>
  <si>
    <t>Аналитика</t>
  </si>
  <si>
    <t>Архитектура</t>
  </si>
  <si>
    <t>Управление проектом (менеджмент + тех. руководство проектом)</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</si>
  <si>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</si>
  <si>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</si>
  <si>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</si>
  <si>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</si>
  <si>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КОД-101 Название фичи</t>
  </si>
  <si>
    <r>
      <rPr>
        <b/>
        <sz val="8"/>
        <rFont val="Arial"/>
        <family val="2"/>
        <charset val="204"/>
      </rPr>
      <t>Требования:</t>
    </r>
    <r>
      <rPr>
        <sz val="8"/>
        <rFont val="Arial"/>
        <family val="2"/>
        <charset val="204"/>
      </rPr>
      <t xml:space="preserve">
1. Напоминать клиентам через ЛК о неоформленных ими заказах
2. Информировать клиентов через ЛК об успешно оформленных заказах
3. Отправлять предложение оценить сервис клиентам, оформившим на сайте заказ
</t>
    </r>
    <r>
      <rPr>
        <b/>
        <sz val="8"/>
        <rFont val="Arial"/>
        <family val="2"/>
        <charset val="204"/>
      </rPr>
      <t>Ограничения и допущения:</t>
    </r>
    <r>
      <rPr>
        <sz val="8"/>
        <rFont val="Arial"/>
        <family val="2"/>
        <charset val="204"/>
      </rPr>
      <t xml:space="preserve">
1. Считается приемлемым, что на момент прочтения напоминания о неоформленном заказе срок жизни Корзины клиента мог уже истечь. В рамках данного функционала не предусматривается увеличение срока жизни Корзины.
2. Опрос об оценке сервиса подготавливается Банком и будет расположен на стороннем ресурсе. Встраивание опроса в сайт Программы может быть запрошено Банком в рамках сервисных работ.
</t>
    </r>
    <r>
      <rPr>
        <b/>
        <sz val="8"/>
        <rFont val="Arial"/>
        <family val="2"/>
        <charset val="204"/>
      </rPr>
      <t xml:space="preserve">Материалы от банка:
</t>
    </r>
    <r>
      <rPr>
        <sz val="8"/>
        <rFont val="Arial"/>
        <family val="2"/>
        <charset val="204"/>
      </rPr>
      <t xml:space="preserve">1. Шаблон сообщений для напоминания о корзине (заголовок и текст).
2. Шаблон сообщений об оформленных заказах (заголовок и текст).
3. Шаблон сообщений с предложением оценить сервис (заголовок и текст).
4. Ссылка на заранее подготовленный опрос оценки сервиса.
</t>
    </r>
  </si>
  <si>
    <t>Напоминания о неоформленных заказах</t>
  </si>
  <si>
    <t>Каталог</t>
  </si>
  <si>
    <t>Ведение списка клиентов, добавивших товар в корзину, но не оформивших заказ</t>
  </si>
  <si>
    <t>Ежедневная задача на рассылку напоминаний</t>
  </si>
  <si>
    <t>Коннектор к банку</t>
  </si>
  <si>
    <t>Информирование об успешных заказах</t>
  </si>
  <si>
    <t>Сайт</t>
  </si>
  <si>
    <t>Отправка сообщения после успешного оформления заказа</t>
  </si>
  <si>
    <t>Отправка предложения оценить сервис</t>
  </si>
  <si>
    <t>Ежемесячная задача на рассылку предложений</t>
  </si>
  <si>
    <t>рассылка по списку клиентов, полученному из каталога</t>
  </si>
  <si>
    <t>1. рассылка по списку заказов за прошлый месяц, полученному из каталога
2. число заказов за месяц может быть довольно большим, нужно не перегрузить почтовый сервер при отправке (на каждое личное сообщение отправляется напоминание на Email клиента)</t>
  </si>
  <si>
    <t>1. дообавление клиента в список, когда он положил товар в корзину
2. удаление клиента из списка после успешного оформления заказа
3. получение и очистка списка</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</si>
</sst>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theme="0" tint="-0.499984740745262"/>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3">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12" fillId="0" borderId="1" xfId="0" applyFont="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7" fillId="0" borderId="1" xfId="0" applyFont="1" applyFill="1" applyBorder="1" applyAlignment="1">
      <alignment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0"/>
  <sheetViews>
    <sheetView tabSelected="1" topLeftCell="C1" workbookViewId="0">
      <pane ySplit="1" topLeftCell="A2" activePane="bottomLeft" state="frozen"/>
      <selection activeCell="C1" sqref="C1"/>
      <selection pane="bottomLeft" activeCell="N10" sqref="N10"/>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2.85546875" style="7" bestFit="1"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191.25" x14ac:dyDescent="0.25">
      <c r="A2" s="34"/>
      <c r="B2" s="35"/>
      <c r="C2" s="9"/>
      <c r="D2" s="10" t="s">
        <v>30</v>
      </c>
      <c r="E2" s="36"/>
      <c r="F2" s="17"/>
      <c r="G2" s="11"/>
      <c r="H2" s="11"/>
      <c r="I2" s="11"/>
      <c r="J2" s="11"/>
      <c r="K2" s="11"/>
      <c r="L2" s="8"/>
      <c r="M2" s="11"/>
      <c r="N2" s="40" t="s">
        <v>31</v>
      </c>
    </row>
    <row r="3" spans="1:14" s="18" customFormat="1" x14ac:dyDescent="0.25">
      <c r="A3" s="19"/>
      <c r="B3" s="19"/>
      <c r="C3" s="49"/>
      <c r="D3" s="47"/>
      <c r="E3" s="37" t="s">
        <v>23</v>
      </c>
      <c r="F3" s="16" t="s">
        <v>23</v>
      </c>
      <c r="G3" s="14">
        <v>4</v>
      </c>
      <c r="H3" s="14">
        <v>8</v>
      </c>
      <c r="I3" s="14">
        <v>12</v>
      </c>
      <c r="J3" s="13">
        <f t="shared" ref="J3:J8" si="0">(G3+4*H3+I3)/6</f>
        <v>8</v>
      </c>
      <c r="K3" s="13">
        <f>J3/$G$19</f>
        <v>11.428571428571429</v>
      </c>
      <c r="L3" s="15">
        <f t="shared" ref="L3:L12" si="1">J3*$G$22/$G$18</f>
        <v>12.70656610306934</v>
      </c>
      <c r="M3" s="13">
        <f t="shared" ref="M3:M8" si="2">(I3-G3)/6</f>
        <v>1.3333333333333333</v>
      </c>
      <c r="N3" s="53"/>
    </row>
    <row r="4" spans="1:14" s="18" customFormat="1" x14ac:dyDescent="0.25">
      <c r="A4" s="19"/>
      <c r="B4" s="19"/>
      <c r="C4" s="43"/>
      <c r="D4" s="20"/>
      <c r="E4" s="46" t="s">
        <v>24</v>
      </c>
      <c r="F4" s="16" t="s">
        <v>24</v>
      </c>
      <c r="G4" s="14">
        <v>1</v>
      </c>
      <c r="H4" s="14">
        <v>2</v>
      </c>
      <c r="I4" s="14">
        <v>3</v>
      </c>
      <c r="J4" s="13">
        <f t="shared" si="0"/>
        <v>2</v>
      </c>
      <c r="K4" s="13">
        <f t="shared" ref="K4:K12" si="3">I4/$G$19</f>
        <v>4.2857142857142856</v>
      </c>
      <c r="L4" s="15">
        <f t="shared" si="1"/>
        <v>3.1766415257673351</v>
      </c>
      <c r="M4" s="13">
        <f t="shared" si="2"/>
        <v>0.33333333333333331</v>
      </c>
      <c r="N4" s="52"/>
    </row>
    <row r="5" spans="1:14" s="18" customFormat="1" ht="33.75" x14ac:dyDescent="0.25">
      <c r="A5" s="19"/>
      <c r="B5" s="19"/>
      <c r="C5" s="43"/>
      <c r="D5" s="61" t="s">
        <v>32</v>
      </c>
      <c r="E5" s="46" t="s">
        <v>33</v>
      </c>
      <c r="F5" s="16" t="s">
        <v>34</v>
      </c>
      <c r="G5" s="14">
        <v>2</v>
      </c>
      <c r="H5" s="14">
        <v>4</v>
      </c>
      <c r="I5" s="14">
        <v>6</v>
      </c>
      <c r="J5" s="13">
        <f t="shared" si="0"/>
        <v>4</v>
      </c>
      <c r="K5" s="13">
        <f t="shared" si="3"/>
        <v>8.5714285714285712</v>
      </c>
      <c r="L5" s="15">
        <f t="shared" si="1"/>
        <v>6.3532830515346701</v>
      </c>
      <c r="M5" s="13">
        <f t="shared" si="2"/>
        <v>0.66666666666666663</v>
      </c>
      <c r="N5" s="52" t="s">
        <v>44</v>
      </c>
    </row>
    <row r="6" spans="1:14" s="18" customFormat="1" ht="24" x14ac:dyDescent="0.25">
      <c r="A6" s="19"/>
      <c r="B6" s="19"/>
      <c r="C6" s="43"/>
      <c r="D6" s="62"/>
      <c r="E6" s="46" t="s">
        <v>36</v>
      </c>
      <c r="F6" s="16" t="s">
        <v>35</v>
      </c>
      <c r="G6" s="14">
        <v>2</v>
      </c>
      <c r="H6" s="14">
        <v>4</v>
      </c>
      <c r="I6" s="14">
        <v>6</v>
      </c>
      <c r="J6" s="13">
        <f t="shared" si="0"/>
        <v>4</v>
      </c>
      <c r="K6" s="13">
        <f t="shared" si="3"/>
        <v>8.5714285714285712</v>
      </c>
      <c r="L6" s="15">
        <f t="shared" si="1"/>
        <v>6.3532830515346701</v>
      </c>
      <c r="M6" s="13">
        <f t="shared" si="2"/>
        <v>0.66666666666666663</v>
      </c>
      <c r="N6" s="52" t="s">
        <v>42</v>
      </c>
    </row>
    <row r="7" spans="1:14" s="18" customFormat="1" ht="24" x14ac:dyDescent="0.25">
      <c r="A7" s="19"/>
      <c r="B7" s="19"/>
      <c r="C7" s="43"/>
      <c r="D7" s="60" t="s">
        <v>37</v>
      </c>
      <c r="E7" s="46" t="s">
        <v>38</v>
      </c>
      <c r="F7" s="16" t="s">
        <v>39</v>
      </c>
      <c r="G7" s="14">
        <v>1</v>
      </c>
      <c r="H7" s="14">
        <v>1</v>
      </c>
      <c r="I7" s="14">
        <v>2</v>
      </c>
      <c r="J7" s="13">
        <f t="shared" si="0"/>
        <v>1.1666666666666667</v>
      </c>
      <c r="K7" s="13">
        <f t="shared" si="3"/>
        <v>2.8571428571428572</v>
      </c>
      <c r="L7" s="15">
        <f t="shared" si="1"/>
        <v>1.8530408900309454</v>
      </c>
      <c r="M7" s="13">
        <f t="shared" si="2"/>
        <v>0.16666666666666666</v>
      </c>
      <c r="N7" s="52"/>
    </row>
    <row r="8" spans="1:14" s="18" customFormat="1" ht="33.75" x14ac:dyDescent="0.25">
      <c r="A8" s="19"/>
      <c r="B8" s="19"/>
      <c r="C8" s="43"/>
      <c r="D8" s="60" t="s">
        <v>40</v>
      </c>
      <c r="E8" s="46" t="s">
        <v>36</v>
      </c>
      <c r="F8" s="16" t="s">
        <v>41</v>
      </c>
      <c r="G8" s="14">
        <v>2</v>
      </c>
      <c r="H8" s="14">
        <v>4</v>
      </c>
      <c r="I8" s="14">
        <v>6</v>
      </c>
      <c r="J8" s="13">
        <f t="shared" si="0"/>
        <v>4</v>
      </c>
      <c r="K8" s="13">
        <f t="shared" si="3"/>
        <v>8.5714285714285712</v>
      </c>
      <c r="L8" s="15">
        <f t="shared" si="1"/>
        <v>6.3532830515346701</v>
      </c>
      <c r="M8" s="13">
        <f t="shared" si="2"/>
        <v>0.66666666666666663</v>
      </c>
      <c r="N8" s="52" t="s">
        <v>43</v>
      </c>
    </row>
    <row r="9" spans="1:14" s="18" customFormat="1" x14ac:dyDescent="0.25">
      <c r="A9" s="19"/>
      <c r="B9" s="19"/>
      <c r="C9" s="43"/>
      <c r="D9" s="20"/>
      <c r="E9" s="54" t="s">
        <v>21</v>
      </c>
      <c r="F9" s="55" t="s">
        <v>28</v>
      </c>
      <c r="G9" s="56">
        <f>SUM(G5:G8)*0.3</f>
        <v>2.1</v>
      </c>
      <c r="H9" s="56">
        <f>SUM(H5:H8)*0.3</f>
        <v>3.9</v>
      </c>
      <c r="I9" s="56">
        <f>SUM(I5:I8)*0.3</f>
        <v>6</v>
      </c>
      <c r="J9" s="57">
        <f t="shared" ref="J9" si="4">(G9+4*H9+I9)/6</f>
        <v>3.9499999999999997</v>
      </c>
      <c r="K9" s="57">
        <f t="shared" si="3"/>
        <v>8.5714285714285712</v>
      </c>
      <c r="L9" s="58">
        <f t="shared" si="1"/>
        <v>6.2738670133904861</v>
      </c>
      <c r="M9" s="57">
        <f t="shared" ref="M9:M10" si="5">(I9-G9)/6</f>
        <v>0.65</v>
      </c>
      <c r="N9" s="59"/>
    </row>
    <row r="10" spans="1:14" s="18" customFormat="1" x14ac:dyDescent="0.25">
      <c r="A10" s="19"/>
      <c r="B10" s="19"/>
      <c r="C10" s="43"/>
      <c r="D10" s="20"/>
      <c r="E10" s="46" t="s">
        <v>14</v>
      </c>
      <c r="F10" s="51" t="s">
        <v>14</v>
      </c>
      <c r="G10" s="14">
        <f>SUM(G5:G8)*0.3</f>
        <v>2.1</v>
      </c>
      <c r="H10" s="14">
        <f>SUM(H5:H8)*0.3</f>
        <v>3.9</v>
      </c>
      <c r="I10" s="14">
        <f>SUM(I5:I8)*0.3</f>
        <v>6</v>
      </c>
      <c r="J10" s="13">
        <f t="shared" ref="J10" si="6">(G10+4*H10+I10)/6</f>
        <v>3.9499999999999997</v>
      </c>
      <c r="K10" s="13">
        <f t="shared" si="3"/>
        <v>8.5714285714285712</v>
      </c>
      <c r="L10" s="15">
        <f t="shared" si="1"/>
        <v>6.2738670133904861</v>
      </c>
      <c r="M10" s="13">
        <f t="shared" si="5"/>
        <v>0.65</v>
      </c>
      <c r="N10" s="1"/>
    </row>
    <row r="11" spans="1:14" s="18" customFormat="1" ht="48" x14ac:dyDescent="0.25">
      <c r="A11" s="19"/>
      <c r="B11" s="19"/>
      <c r="C11" s="43"/>
      <c r="D11" s="20"/>
      <c r="E11" s="46" t="s">
        <v>23</v>
      </c>
      <c r="F11" s="51" t="s">
        <v>29</v>
      </c>
      <c r="G11" s="14">
        <v>1</v>
      </c>
      <c r="H11" s="14">
        <v>1</v>
      </c>
      <c r="I11" s="14">
        <v>2</v>
      </c>
      <c r="J11" s="13">
        <f t="shared" ref="J11:J12" si="7">(G11+4*H11+I11)/6</f>
        <v>1.1666666666666667</v>
      </c>
      <c r="K11" s="13">
        <f t="shared" si="3"/>
        <v>2.8571428571428572</v>
      </c>
      <c r="L11" s="15">
        <f t="shared" si="1"/>
        <v>1.8530408900309454</v>
      </c>
      <c r="M11" s="13">
        <f t="shared" ref="M11:M12" si="8">(I11-G11)/6</f>
        <v>0.16666666666666666</v>
      </c>
      <c r="N11" s="1"/>
    </row>
    <row r="12" spans="1:14" s="18" customFormat="1" ht="24" x14ac:dyDescent="0.25">
      <c r="A12" s="19"/>
      <c r="B12" s="19"/>
      <c r="C12" s="43"/>
      <c r="D12" s="20"/>
      <c r="E12" s="46" t="s">
        <v>22</v>
      </c>
      <c r="F12" s="16" t="s">
        <v>25</v>
      </c>
      <c r="G12" s="14">
        <v>1</v>
      </c>
      <c r="H12" s="14">
        <v>1</v>
      </c>
      <c r="I12" s="14">
        <v>2</v>
      </c>
      <c r="J12" s="13">
        <f t="shared" si="7"/>
        <v>1.1666666666666667</v>
      </c>
      <c r="K12" s="13">
        <f t="shared" si="3"/>
        <v>2.8571428571428572</v>
      </c>
      <c r="L12" s="15">
        <f t="shared" si="1"/>
        <v>1.8530408900309454</v>
      </c>
      <c r="M12" s="13">
        <f t="shared" si="8"/>
        <v>0.16666666666666666</v>
      </c>
      <c r="N12" s="1"/>
    </row>
    <row r="13" spans="1:14" s="18" customFormat="1" x14ac:dyDescent="0.25">
      <c r="A13" s="19"/>
      <c r="B13" s="19"/>
      <c r="C13" s="43"/>
      <c r="D13" s="20"/>
      <c r="E13" s="46"/>
      <c r="F13" s="16" t="s">
        <v>27</v>
      </c>
      <c r="G13" s="14">
        <v>1</v>
      </c>
      <c r="H13" s="14">
        <v>2</v>
      </c>
      <c r="I13" s="14">
        <v>3</v>
      </c>
      <c r="J13" s="13">
        <f t="shared" ref="J13:J14" si="9">(G13+4*H13+I13)/6</f>
        <v>2</v>
      </c>
      <c r="K13" s="13">
        <f t="shared" ref="K13:K14" si="10">I13/$G$19</f>
        <v>4.2857142857142856</v>
      </c>
      <c r="L13" s="15">
        <f t="shared" ref="L13:L14" si="11">J13*$G$22/$G$18</f>
        <v>3.1766415257673351</v>
      </c>
      <c r="M13" s="13">
        <f t="shared" ref="M13:M14" si="12">(I13-G13)/6</f>
        <v>0.33333333333333331</v>
      </c>
      <c r="N13" s="1"/>
    </row>
    <row r="14" spans="1:14" s="18" customFormat="1" x14ac:dyDescent="0.25">
      <c r="A14" s="19"/>
      <c r="B14" s="19"/>
      <c r="C14" s="50"/>
      <c r="D14" s="48"/>
      <c r="E14" s="46"/>
      <c r="F14" s="51" t="s">
        <v>26</v>
      </c>
      <c r="G14" s="14">
        <v>1</v>
      </c>
      <c r="H14" s="14">
        <v>2</v>
      </c>
      <c r="I14" s="14">
        <v>3</v>
      </c>
      <c r="J14" s="13">
        <f t="shared" si="9"/>
        <v>2</v>
      </c>
      <c r="K14" s="13">
        <f t="shared" si="10"/>
        <v>4.2857142857142856</v>
      </c>
      <c r="L14" s="15">
        <f t="shared" si="11"/>
        <v>3.1766415257673351</v>
      </c>
      <c r="M14" s="13">
        <f t="shared" si="12"/>
        <v>0.33333333333333331</v>
      </c>
      <c r="N14" s="1"/>
    </row>
    <row r="17" spans="1:14" x14ac:dyDescent="0.25">
      <c r="F17" s="26" t="s">
        <v>6</v>
      </c>
      <c r="G17" s="27">
        <f>SUM(G2:G14)</f>
        <v>20.2</v>
      </c>
      <c r="H17" s="27">
        <f>SUM(H2:H14)</f>
        <v>36.799999999999997</v>
      </c>
      <c r="I17" s="27">
        <f>SUM(I2:I14)</f>
        <v>57</v>
      </c>
      <c r="M17" s="32">
        <f>SQRT(SUMSQ(M2:M14))</f>
        <v>2.0911187861472089</v>
      </c>
    </row>
    <row r="18" spans="1:14" x14ac:dyDescent="0.25">
      <c r="F18" s="26" t="s">
        <v>13</v>
      </c>
      <c r="G18" s="27">
        <f>(G17+4*H17+I17)/6</f>
        <v>37.4</v>
      </c>
      <c r="H18" s="28"/>
      <c r="I18" s="27"/>
      <c r="M18" s="32">
        <f>2*M17/G19</f>
        <v>5.9746251032777398</v>
      </c>
    </row>
    <row r="19" spans="1:14" x14ac:dyDescent="0.25">
      <c r="F19" s="26" t="s">
        <v>5</v>
      </c>
      <c r="G19" s="29">
        <v>0.7</v>
      </c>
      <c r="H19" s="28"/>
      <c r="I19" s="27"/>
      <c r="M19" s="33">
        <f>M18/G22</f>
        <v>0.10057750175235823</v>
      </c>
    </row>
    <row r="20" spans="1:14" x14ac:dyDescent="0.25">
      <c r="A20" s="12"/>
      <c r="B20" s="12"/>
      <c r="C20" s="45"/>
      <c r="D20" s="12"/>
      <c r="E20" s="38"/>
      <c r="F20" s="26" t="s">
        <v>3</v>
      </c>
      <c r="G20" s="27">
        <f>G17/G19</f>
        <v>28.857142857142858</v>
      </c>
      <c r="H20" s="28">
        <f>H17/G19</f>
        <v>52.571428571428569</v>
      </c>
      <c r="I20" s="27">
        <f>I17/G19</f>
        <v>81.428571428571431</v>
      </c>
      <c r="M20" s="32"/>
    </row>
    <row r="21" spans="1:14" x14ac:dyDescent="0.25">
      <c r="A21" s="12"/>
      <c r="B21" s="12"/>
      <c r="C21" s="45"/>
      <c r="D21" s="12"/>
      <c r="E21" s="38"/>
      <c r="F21" s="30" t="s">
        <v>12</v>
      </c>
      <c r="G21" s="27">
        <f>(G20+4*H20+I20)/6</f>
        <v>53.428571428571423</v>
      </c>
      <c r="H21" s="28"/>
      <c r="I21" s="27"/>
      <c r="M21" s="32"/>
    </row>
    <row r="22" spans="1:14" x14ac:dyDescent="0.25">
      <c r="A22" s="12"/>
      <c r="B22" s="12"/>
      <c r="C22" s="45"/>
      <c r="D22" s="12"/>
      <c r="E22" s="38"/>
      <c r="F22" s="31" t="s">
        <v>11</v>
      </c>
      <c r="G22" s="27">
        <f>G21+M17*2/G19</f>
        <v>59.403196531849161</v>
      </c>
      <c r="H22" s="28"/>
      <c r="I22" s="27"/>
      <c r="M22" s="32"/>
      <c r="N22" s="12"/>
    </row>
    <row r="23" spans="1:14" x14ac:dyDescent="0.25">
      <c r="A23" s="12"/>
      <c r="B23" s="12"/>
      <c r="C23" s="12"/>
      <c r="D23" s="12"/>
      <c r="E23" s="12"/>
      <c r="F23" s="12"/>
      <c r="G23" s="12"/>
      <c r="H23" s="12"/>
      <c r="I23" s="12"/>
      <c r="J23" s="12"/>
      <c r="K23" s="12"/>
      <c r="L23" s="12"/>
      <c r="M23" s="1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69" spans="1:14" x14ac:dyDescent="0.25">
      <c r="A69" s="12"/>
      <c r="B69" s="12"/>
      <c r="C69" s="12"/>
      <c r="D69" s="12"/>
      <c r="E69" s="12"/>
      <c r="F69" s="12"/>
      <c r="G69" s="12"/>
      <c r="H69" s="12"/>
      <c r="I69" s="12"/>
      <c r="J69" s="12"/>
      <c r="K69" s="12"/>
      <c r="L69" s="12"/>
      <c r="M69" s="12"/>
      <c r="N69" s="12"/>
    </row>
    <row r="71" spans="1:14" x14ac:dyDescent="0.25">
      <c r="A71" s="12"/>
      <c r="B71" s="12"/>
      <c r="C71" s="12"/>
      <c r="D71" s="12"/>
      <c r="E71" s="12"/>
      <c r="F71" s="12"/>
      <c r="G71" s="12"/>
      <c r="H71" s="12"/>
      <c r="I71" s="12"/>
      <c r="J71" s="12"/>
      <c r="K71" s="12"/>
      <c r="L71" s="12"/>
      <c r="M71" s="12"/>
      <c r="N71"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3" spans="1:14" x14ac:dyDescent="0.25">
      <c r="A83" s="12"/>
      <c r="B83" s="12"/>
      <c r="C83" s="12"/>
      <c r="D83" s="12"/>
      <c r="E83" s="12"/>
      <c r="F83" s="12"/>
      <c r="G83" s="12"/>
      <c r="H83" s="12"/>
      <c r="I83" s="12"/>
      <c r="J83" s="12"/>
      <c r="K83" s="12"/>
      <c r="L83" s="12"/>
      <c r="M83" s="12"/>
      <c r="N83" s="12"/>
    </row>
    <row r="86" spans="1:14" x14ac:dyDescent="0.25">
      <c r="A86" s="12"/>
      <c r="B86" s="12"/>
      <c r="C86" s="12"/>
      <c r="D86" s="12"/>
      <c r="E86" s="12"/>
      <c r="F86" s="12"/>
      <c r="G86" s="12"/>
      <c r="H86" s="12"/>
      <c r="I86" s="12"/>
      <c r="J86" s="12"/>
      <c r="K86" s="12"/>
      <c r="L86" s="12"/>
      <c r="M86" s="12"/>
      <c r="N86" s="12"/>
    </row>
    <row r="87" spans="1:14" x14ac:dyDescent="0.25">
      <c r="A87" s="12"/>
      <c r="B87" s="12"/>
      <c r="C87" s="12"/>
      <c r="D87" s="12"/>
      <c r="E87" s="12"/>
      <c r="F87" s="12"/>
      <c r="G87" s="12"/>
      <c r="H87" s="12"/>
      <c r="I87" s="12"/>
      <c r="J87" s="12"/>
      <c r="K87" s="12"/>
      <c r="L87" s="12"/>
      <c r="M87" s="12"/>
      <c r="N87" s="12"/>
    </row>
    <row r="88" spans="1:14" x14ac:dyDescent="0.25">
      <c r="A88" s="12"/>
      <c r="B88" s="12"/>
      <c r="C88" s="12"/>
      <c r="D88" s="12"/>
      <c r="E88" s="12"/>
      <c r="F88" s="12"/>
      <c r="G88" s="12"/>
      <c r="H88" s="12"/>
      <c r="I88" s="12"/>
      <c r="J88" s="12"/>
      <c r="K88" s="12"/>
      <c r="L88" s="12"/>
      <c r="M88" s="12"/>
      <c r="N88" s="12"/>
    </row>
    <row r="89" spans="1:14" x14ac:dyDescent="0.25">
      <c r="A89" s="12"/>
      <c r="B89" s="12"/>
      <c r="C89" s="12"/>
      <c r="D89" s="12"/>
      <c r="E89" s="12"/>
      <c r="F89" s="12"/>
      <c r="G89" s="12"/>
      <c r="H89" s="12"/>
      <c r="I89" s="12"/>
      <c r="J89" s="12"/>
      <c r="K89" s="12"/>
      <c r="L89" s="12"/>
      <c r="M89" s="12"/>
      <c r="N89"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6" spans="1:14" x14ac:dyDescent="0.25">
      <c r="A116" s="12"/>
      <c r="B116" s="12"/>
      <c r="C116" s="12"/>
      <c r="D116" s="12"/>
      <c r="E116" s="12"/>
      <c r="F116" s="12"/>
      <c r="G116" s="12"/>
      <c r="H116" s="12"/>
      <c r="I116" s="12"/>
      <c r="J116" s="12"/>
      <c r="K116" s="12"/>
      <c r="L116" s="12"/>
      <c r="M116" s="12"/>
      <c r="N116" s="12"/>
    </row>
    <row r="118" spans="1:14" x14ac:dyDescent="0.25">
      <c r="A118" s="12"/>
      <c r="B118" s="12"/>
      <c r="C118" s="12"/>
      <c r="D118" s="12"/>
      <c r="E118" s="12"/>
      <c r="F118" s="12"/>
      <c r="G118" s="12"/>
      <c r="H118" s="12"/>
      <c r="I118" s="12"/>
      <c r="J118" s="12"/>
      <c r="K118" s="12"/>
      <c r="L118" s="12"/>
      <c r="M118" s="12"/>
      <c r="N118"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row r="130" spans="1:14" x14ac:dyDescent="0.25">
      <c r="A130" s="12"/>
      <c r="B130" s="12"/>
      <c r="C130" s="12"/>
      <c r="D130" s="12"/>
      <c r="E130" s="12"/>
      <c r="F130" s="12"/>
      <c r="G130" s="12"/>
      <c r="H130" s="12"/>
      <c r="I130" s="12"/>
      <c r="J130" s="12"/>
      <c r="K130" s="12"/>
      <c r="L130" s="12"/>
      <c r="M130" s="12"/>
      <c r="N130" s="12"/>
    </row>
  </sheetData>
  <mergeCells count="1">
    <mergeCell ref="D5:D6"/>
  </mergeCells>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5DE1AA-8A51-4E1D-817E-88E3F1D77B6A}">
  <ds:schemaRef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2014-10-21T10:33:24Z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