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Оценка" sheetId="1" r:id="rId1"/>
  </sheets>
  <calcPr calcId="145621" concurrentCalc="0"/>
</workbook>
</file>

<file path=xl/calcChain.xml><?xml version="1.0" encoding="utf-8"?>
<calcChain xmlns="http://schemas.openxmlformats.org/spreadsheetml/2006/main">
  <c r="F7" i="1" l="1"/>
  <c r="F8" i="1"/>
  <c r="F15" i="1"/>
  <c r="F18" i="1"/>
  <c r="G7" i="1"/>
  <c r="G8" i="1"/>
  <c r="G15" i="1"/>
  <c r="G18" i="1"/>
  <c r="H7" i="1"/>
  <c r="H8" i="1"/>
  <c r="H15" i="1"/>
  <c r="H18" i="1"/>
  <c r="F19" i="1"/>
  <c r="L7" i="1"/>
  <c r="L8" i="1"/>
  <c r="L4" i="1"/>
  <c r="L5" i="1"/>
  <c r="L6" i="1"/>
  <c r="L9" i="1"/>
  <c r="L10" i="1"/>
  <c r="L11" i="1"/>
  <c r="L12" i="1"/>
  <c r="L15" i="1"/>
  <c r="F20" i="1"/>
  <c r="F16" i="1"/>
  <c r="I6" i="1"/>
  <c r="K6" i="1"/>
  <c r="J6" i="1"/>
  <c r="I12" i="1"/>
  <c r="J12" i="1"/>
  <c r="I11" i="1"/>
  <c r="J11" i="1"/>
  <c r="I10" i="1"/>
  <c r="J10" i="1"/>
  <c r="I9" i="1"/>
  <c r="J9" i="1"/>
  <c r="I8" i="1"/>
  <c r="J8" i="1"/>
  <c r="I7" i="1"/>
  <c r="J7" i="1"/>
  <c r="I5" i="1"/>
  <c r="J5" i="1"/>
  <c r="L16" i="1"/>
  <c r="L17" i="1"/>
  <c r="K12" i="1"/>
  <c r="K11" i="1"/>
  <c r="K10" i="1"/>
  <c r="K9" i="1"/>
  <c r="K8" i="1"/>
  <c r="K7" i="1"/>
  <c r="K5" i="1"/>
  <c r="I4" i="1"/>
  <c r="K4" i="1"/>
  <c r="J4" i="1"/>
</calcChain>
</file>

<file path=xl/comments1.xml><?xml version="1.0" encoding="utf-8"?>
<comments xmlns="http://schemas.openxmlformats.org/spreadsheetml/2006/main">
  <authors>
    <author>Автор</author>
  </authors>
  <commentList>
    <comment ref="D17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<sst xmlns="http://schemas.openxmlformats.org/spreadsheetml/2006/main" count="45" uniqueCount="35">
  <si>
    <t>Фича</t>
  </si>
  <si>
    <t>Компонент
(тип работ)</t>
  </si>
  <si>
    <t>Задача</t>
  </si>
  <si>
    <t>Должность</t>
  </si>
  <si>
    <t>Оптмистическая</t>
  </si>
  <si>
    <t>Наиболее вероятная</t>
  </si>
  <si>
    <t>Пессемистическая</t>
  </si>
  <si>
    <t>Ожидаемое время</t>
  </si>
  <si>
    <t>С фокус фактором</t>
  </si>
  <si>
    <t>Оценка трудозатрат для КП</t>
  </si>
  <si>
    <t>σ</t>
  </si>
  <si>
    <t>Комментарии, принятые допущения и ограничения</t>
  </si>
  <si>
    <t>Аналитика</t>
  </si>
  <si>
    <t>Менеджер проектов</t>
  </si>
  <si>
    <t>Старший разработчик</t>
  </si>
  <si>
    <t>Тестирвание</t>
  </si>
  <si>
    <t>Тестирование (на обоих окружениях)</t>
  </si>
  <si>
    <t>Ведущий тестировщик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</si>
  <si>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</si>
  <si>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</si>
  <si>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Менеджмент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</si>
  <si>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</si>
  <si>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</si>
  <si>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</si>
  <si>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Сумма идеальных трудозатрат</t>
  </si>
  <si>
    <t>PERT идеальных трудозатрат</t>
  </si>
  <si>
    <t>Принятый фокус фактор</t>
  </si>
  <si>
    <t>С поправкой на фокус фактор</t>
  </si>
  <si>
    <t>PERT с фокус фактором</t>
  </si>
  <si>
    <t>Финальная оценка для компреда</t>
  </si>
  <si>
    <t>Общее</t>
  </si>
  <si>
    <t>Составить список журналирумоей информации по типам и определить политики хранения</t>
  </si>
  <si>
    <t>1. логи IIS
2. логи ETL
3. логи запросов/ответов WCF
4. логи запросов/ответов по взаимодействиям с партнерами
5. текстовые логи компонент системы
6. прочие логи</t>
  </si>
  <si>
    <t>MLVTBPLK-347 Уточнение политик хранения и автоматическая архивация журналов</t>
  </si>
  <si>
    <t>Реализовать процедуры архивации/удаления в соответствие с политиками хранения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</si>
</sst>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8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9"/>
      <color indexed="8"/>
      <name val="Arial"/>
    </font>
    <font>
      <sz val="8"/>
      <color theme="0" tint="-0.499984740745262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8" fillId="0" borderId="1" xfId="0" applyNumberFormat="1" applyFont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left" vertical="top" wrapText="1"/>
    </xf>
    <xf numFmtId="1" fontId="6" fillId="3" borderId="4" xfId="0" applyNumberFormat="1" applyFont="1" applyFill="1" applyBorder="1" applyAlignment="1">
      <alignment horizontal="center" vertical="top" wrapText="1"/>
    </xf>
    <xf numFmtId="1" fontId="3" fillId="3" borderId="4" xfId="0" applyNumberFormat="1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top" wrapText="1"/>
    </xf>
    <xf numFmtId="1" fontId="6" fillId="0" borderId="7" xfId="0" applyNumberFormat="1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vertical="top" wrapText="1"/>
    </xf>
    <xf numFmtId="0" fontId="8" fillId="4" borderId="1" xfId="0" applyNumberFormat="1" applyFont="1" applyFill="1" applyBorder="1" applyAlignment="1">
      <alignment horizontal="center" vertical="center" wrapText="1"/>
    </xf>
    <xf numFmtId="1" fontId="6" fillId="4" borderId="4" xfId="0" applyNumberFormat="1" applyFont="1" applyFill="1" applyBorder="1" applyAlignment="1">
      <alignment horizontal="center" vertical="top" wrapText="1"/>
    </xf>
    <xf numFmtId="1" fontId="3" fillId="4" borderId="4" xfId="0" applyNumberFormat="1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8" fillId="4" borderId="6" xfId="0" applyNumberFormat="1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top" wrapText="1"/>
    </xf>
    <xf numFmtId="1" fontId="6" fillId="4" borderId="7" xfId="0" applyNumberFormat="1" applyFont="1" applyFill="1" applyBorder="1" applyAlignment="1">
      <alignment horizontal="center" vertical="top" wrapText="1"/>
    </xf>
    <xf numFmtId="1" fontId="3" fillId="4" borderId="3" xfId="0" applyNumberFormat="1" applyFont="1" applyFill="1" applyBorder="1" applyAlignment="1">
      <alignment horizontal="center" vertical="top" wrapText="1"/>
    </xf>
    <xf numFmtId="1" fontId="3" fillId="4" borderId="7" xfId="0" applyNumberFormat="1" applyFont="1" applyFill="1" applyBorder="1" applyAlignment="1">
      <alignment horizontal="center" vertical="top" wrapText="1"/>
    </xf>
    <xf numFmtId="1" fontId="6" fillId="0" borderId="9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4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vertical="top" wrapText="1"/>
    </xf>
    <xf numFmtId="0" fontId="7" fillId="4" borderId="7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4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13" xfId="0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right" vertical="center" wrapText="1"/>
    </xf>
    <xf numFmtId="0" fontId="1" fillId="0" borderId="8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0"/>
  <sheetViews>
    <sheetView tabSelected="1" workbookViewId="0">
      <selection activeCell="D6" sqref="D6"/>
    </sheetView>
  </sheetViews>
  <sheetFormatPr defaultRowHeight="15" x14ac:dyDescent="0.25"/>
  <cols>
    <col min="1" max="1" width="3.42578125" customWidth="1"/>
    <col min="2" max="2" width="19.42578125" bestFit="1" customWidth="1"/>
    <col min="3" max="3" width="14.42578125" style="59" customWidth="1"/>
    <col min="4" max="4" width="44.5703125" style="63" bestFit="1" customWidth="1"/>
    <col min="5" max="5" width="17.7109375" bestFit="1" customWidth="1"/>
    <col min="6" max="6" width="7.85546875" customWidth="1"/>
    <col min="7" max="7" width="10" customWidth="1"/>
    <col min="8" max="8" width="9.42578125" customWidth="1"/>
    <col min="9" max="9" width="9" customWidth="1"/>
    <col min="10" max="10" width="9.28515625" bestFit="1" customWidth="1"/>
    <col min="11" max="11" width="11.42578125" bestFit="1" customWidth="1"/>
    <col min="12" max="12" width="8" customWidth="1"/>
    <col min="13" max="13" width="68.7109375" bestFit="1" customWidth="1"/>
  </cols>
  <sheetData>
    <row r="2" spans="2:13" ht="36" x14ac:dyDescent="0.25">
      <c r="B2" s="12" t="s">
        <v>0</v>
      </c>
      <c r="C2" s="52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5" t="s">
        <v>9</v>
      </c>
      <c r="L2" s="14" t="s">
        <v>10</v>
      </c>
      <c r="M2" s="16" t="s">
        <v>11</v>
      </c>
    </row>
    <row r="3" spans="2:13" ht="60" x14ac:dyDescent="0.25">
      <c r="B3" s="17" t="s">
        <v>33</v>
      </c>
      <c r="C3" s="54"/>
      <c r="D3" s="54"/>
      <c r="E3" s="18"/>
      <c r="F3" s="19"/>
      <c r="G3" s="19"/>
      <c r="H3" s="19"/>
      <c r="I3" s="19"/>
      <c r="J3" s="19"/>
      <c r="K3" s="20"/>
      <c r="L3" s="19"/>
      <c r="M3" s="21"/>
    </row>
    <row r="4" spans="2:13" x14ac:dyDescent="0.25">
      <c r="B4" s="23"/>
      <c r="C4" s="55" t="s">
        <v>12</v>
      </c>
      <c r="D4" s="60" t="s">
        <v>12</v>
      </c>
      <c r="E4" s="24" t="s">
        <v>13</v>
      </c>
      <c r="F4" s="25">
        <v>1</v>
      </c>
      <c r="G4" s="25">
        <v>2</v>
      </c>
      <c r="H4" s="25">
        <v>3</v>
      </c>
      <c r="I4" s="25">
        <f>(F4+4*G4+H4)/6</f>
        <v>2</v>
      </c>
      <c r="J4" s="25">
        <f>I4/$F$17</f>
        <v>2.8571428571428572</v>
      </c>
      <c r="K4" s="26">
        <f>I4*$F$20/$F$16</f>
        <v>3.1524423506671888</v>
      </c>
      <c r="L4" s="25">
        <f>(H4-F4)/6</f>
        <v>0.33333333333333331</v>
      </c>
      <c r="M4" s="27"/>
    </row>
    <row r="5" spans="2:13" ht="67.5" x14ac:dyDescent="0.25">
      <c r="B5" s="28"/>
      <c r="C5" s="56" t="s">
        <v>30</v>
      </c>
      <c r="D5" s="61" t="s">
        <v>31</v>
      </c>
      <c r="E5" s="1" t="s">
        <v>14</v>
      </c>
      <c r="F5" s="2">
        <v>4</v>
      </c>
      <c r="G5" s="2">
        <v>6</v>
      </c>
      <c r="H5" s="2">
        <v>8</v>
      </c>
      <c r="I5" s="25">
        <f t="shared" ref="I5:I12" si="0">(F5+4*G5+H5)/6</f>
        <v>6</v>
      </c>
      <c r="J5" s="25">
        <f>I5/$F$17</f>
        <v>8.5714285714285712</v>
      </c>
      <c r="K5" s="26">
        <f>I5*$F$20/$F$16</f>
        <v>9.4573270520015669</v>
      </c>
      <c r="L5" s="25">
        <f t="shared" ref="L5:L12" si="1">(H5-F5)/6</f>
        <v>0.66666666666666663</v>
      </c>
      <c r="M5" s="3" t="s">
        <v>32</v>
      </c>
    </row>
    <row r="6" spans="2:13" ht="24" x14ac:dyDescent="0.25">
      <c r="B6" s="28"/>
      <c r="C6" s="56" t="s">
        <v>30</v>
      </c>
      <c r="D6" s="61" t="s">
        <v>34</v>
      </c>
      <c r="E6" s="1" t="s">
        <v>14</v>
      </c>
      <c r="F6" s="2">
        <v>8</v>
      </c>
      <c r="G6" s="2">
        <v>12</v>
      </c>
      <c r="H6" s="2">
        <v>16</v>
      </c>
      <c r="I6" s="25">
        <f t="shared" si="0"/>
        <v>12</v>
      </c>
      <c r="J6" s="25">
        <f>I6/$F$17</f>
        <v>17.142857142857142</v>
      </c>
      <c r="K6" s="26">
        <f>I6*$F$20/$F$16</f>
        <v>18.914654104003134</v>
      </c>
      <c r="L6" s="25">
        <f t="shared" si="1"/>
        <v>1.3333333333333333</v>
      </c>
      <c r="M6" s="3"/>
    </row>
    <row r="7" spans="2:13" ht="24" x14ac:dyDescent="0.25">
      <c r="B7" s="28"/>
      <c r="C7" s="57" t="s">
        <v>15</v>
      </c>
      <c r="D7" s="57" t="s">
        <v>16</v>
      </c>
      <c r="E7" s="30" t="s">
        <v>17</v>
      </c>
      <c r="F7" s="31">
        <f>SUM(F5:F6)*0.3</f>
        <v>3.5999999999999996</v>
      </c>
      <c r="G7" s="31">
        <f>SUM(G5:G6)*0.3</f>
        <v>5.3999999999999995</v>
      </c>
      <c r="H7" s="31">
        <f>SUM(H5:H6)*0.3</f>
        <v>7.1999999999999993</v>
      </c>
      <c r="I7" s="31">
        <f t="shared" si="0"/>
        <v>5.3999999999999986</v>
      </c>
      <c r="J7" s="31">
        <f>I7/$F$17</f>
        <v>7.7142857142857126</v>
      </c>
      <c r="K7" s="33">
        <f>I7*$F$20/$F$16</f>
        <v>8.5115943468014077</v>
      </c>
      <c r="L7" s="31">
        <f t="shared" si="1"/>
        <v>0.6</v>
      </c>
      <c r="M7" s="50"/>
    </row>
    <row r="8" spans="2:13" ht="24" x14ac:dyDescent="0.25">
      <c r="B8" s="28"/>
      <c r="C8" s="58" t="s">
        <v>18</v>
      </c>
      <c r="D8" s="58" t="s">
        <v>18</v>
      </c>
      <c r="E8" s="30" t="s">
        <v>14</v>
      </c>
      <c r="F8" s="32">
        <f>SUM(F5:F6)*0.3</f>
        <v>3.5999999999999996</v>
      </c>
      <c r="G8" s="32">
        <f>SUM(G5:G6)*0.3</f>
        <v>5.3999999999999995</v>
      </c>
      <c r="H8" s="32">
        <f>SUM(H5:H6)*0.3</f>
        <v>7.1999999999999993</v>
      </c>
      <c r="I8" s="32">
        <f t="shared" si="0"/>
        <v>5.3999999999999986</v>
      </c>
      <c r="J8" s="32">
        <f>I8/$F$17</f>
        <v>7.7142857142857126</v>
      </c>
      <c r="K8" s="34">
        <f>I8*$F$20/$F$16</f>
        <v>8.5115943468014077</v>
      </c>
      <c r="L8" s="32">
        <f t="shared" si="1"/>
        <v>0.6</v>
      </c>
      <c r="M8" s="51"/>
    </row>
    <row r="9" spans="2:13" ht="48" x14ac:dyDescent="0.25">
      <c r="B9" s="28"/>
      <c r="C9" s="58" t="s">
        <v>12</v>
      </c>
      <c r="D9" s="58" t="s">
        <v>19</v>
      </c>
      <c r="E9" s="30" t="s">
        <v>13</v>
      </c>
      <c r="F9" s="22">
        <v>1</v>
      </c>
      <c r="G9" s="22">
        <v>1</v>
      </c>
      <c r="H9" s="22">
        <v>1</v>
      </c>
      <c r="I9" s="32">
        <f t="shared" si="0"/>
        <v>1</v>
      </c>
      <c r="J9" s="32">
        <f>I9/$F$17</f>
        <v>1.4285714285714286</v>
      </c>
      <c r="K9" s="34">
        <f>I9*$F$20/$F$16</f>
        <v>1.5762211753335944</v>
      </c>
      <c r="L9" s="32">
        <f t="shared" si="1"/>
        <v>0</v>
      </c>
      <c r="M9" s="51"/>
    </row>
    <row r="10" spans="2:13" ht="24" x14ac:dyDescent="0.25">
      <c r="B10" s="28"/>
      <c r="C10" s="58" t="s">
        <v>20</v>
      </c>
      <c r="D10" s="62" t="s">
        <v>21</v>
      </c>
      <c r="E10" s="30" t="s">
        <v>13</v>
      </c>
      <c r="F10" s="22">
        <v>0</v>
      </c>
      <c r="G10" s="22">
        <v>0</v>
      </c>
      <c r="H10" s="22">
        <v>1</v>
      </c>
      <c r="I10" s="32">
        <f t="shared" si="0"/>
        <v>0.16666666666666666</v>
      </c>
      <c r="J10" s="32">
        <f>I10/$F$17</f>
        <v>0.23809523809523811</v>
      </c>
      <c r="K10" s="34">
        <f>I10*$F$20/$F$16</f>
        <v>0.26270352922226575</v>
      </c>
      <c r="L10" s="32">
        <f t="shared" si="1"/>
        <v>0.16666666666666666</v>
      </c>
      <c r="M10" s="51"/>
    </row>
    <row r="11" spans="2:13" x14ac:dyDescent="0.25">
      <c r="B11" s="28"/>
      <c r="C11" s="58"/>
      <c r="D11" s="62" t="s">
        <v>22</v>
      </c>
      <c r="E11" s="30" t="s">
        <v>13</v>
      </c>
      <c r="F11" s="22">
        <v>1</v>
      </c>
      <c r="G11" s="22">
        <v>1</v>
      </c>
      <c r="H11" s="22">
        <v>1</v>
      </c>
      <c r="I11" s="32">
        <f t="shared" si="0"/>
        <v>1</v>
      </c>
      <c r="J11" s="32">
        <f>I11/$F$17</f>
        <v>1.4285714285714286</v>
      </c>
      <c r="K11" s="34">
        <f t="shared" ref="K11:K12" si="2">I11*$F$20/$F$16</f>
        <v>1.5762211753335944</v>
      </c>
      <c r="L11" s="32">
        <f t="shared" si="1"/>
        <v>0</v>
      </c>
      <c r="M11" s="51"/>
    </row>
    <row r="12" spans="2:13" ht="24" x14ac:dyDescent="0.25">
      <c r="B12" s="29"/>
      <c r="C12" s="58"/>
      <c r="D12" s="58" t="s">
        <v>23</v>
      </c>
      <c r="E12" s="30" t="s">
        <v>14</v>
      </c>
      <c r="F12" s="22">
        <v>1</v>
      </c>
      <c r="G12" s="22">
        <v>1</v>
      </c>
      <c r="H12" s="22">
        <v>1</v>
      </c>
      <c r="I12" s="32">
        <f t="shared" si="0"/>
        <v>1</v>
      </c>
      <c r="J12" s="32">
        <f>I12/$F$17</f>
        <v>1.4285714285714286</v>
      </c>
      <c r="K12" s="34">
        <f t="shared" si="2"/>
        <v>1.5762211753335944</v>
      </c>
      <c r="L12" s="32">
        <f t="shared" si="1"/>
        <v>0</v>
      </c>
      <c r="M12" s="51"/>
    </row>
    <row r="13" spans="2:13" x14ac:dyDescent="0.25">
      <c r="B13" s="4"/>
      <c r="C13" s="53"/>
      <c r="D13" s="5"/>
      <c r="E13" s="5"/>
      <c r="F13" s="6"/>
      <c r="G13" s="6"/>
      <c r="H13" s="6"/>
      <c r="I13" s="6"/>
      <c r="J13" s="6"/>
      <c r="K13" s="7"/>
      <c r="L13" s="6"/>
      <c r="M13" s="8"/>
    </row>
    <row r="14" spans="2:13" ht="15.75" thickBot="1" x14ac:dyDescent="0.3">
      <c r="B14" s="4"/>
      <c r="C14" s="53"/>
      <c r="D14" s="5"/>
      <c r="E14" s="5"/>
      <c r="F14" s="6"/>
      <c r="G14" s="6"/>
      <c r="H14" s="6"/>
      <c r="I14" s="6"/>
      <c r="J14" s="6"/>
      <c r="K14" s="7"/>
      <c r="L14" s="6"/>
      <c r="M14" s="8"/>
    </row>
    <row r="15" spans="2:13" x14ac:dyDescent="0.25">
      <c r="B15" s="4"/>
      <c r="C15" s="53"/>
      <c r="D15" s="66" t="s">
        <v>24</v>
      </c>
      <c r="E15" s="67"/>
      <c r="F15" s="45">
        <f>SUM(F3:F12)</f>
        <v>23.200000000000003</v>
      </c>
      <c r="G15" s="35">
        <f>SUM(G3:G12)</f>
        <v>33.799999999999997</v>
      </c>
      <c r="H15" s="35">
        <f>SUM(H3:H12)</f>
        <v>45.400000000000006</v>
      </c>
      <c r="I15" s="35"/>
      <c r="J15" s="35"/>
      <c r="K15" s="36"/>
      <c r="L15" s="37">
        <f>SQRT(SUMSQ(L3:L12))</f>
        <v>1.7553094060908778</v>
      </c>
      <c r="M15" s="8"/>
    </row>
    <row r="16" spans="2:13" x14ac:dyDescent="0.25">
      <c r="B16" s="4"/>
      <c r="C16" s="53"/>
      <c r="D16" s="68" t="s">
        <v>25</v>
      </c>
      <c r="E16" s="69"/>
      <c r="F16" s="46">
        <f>(F15+4*G15+H15)/6</f>
        <v>33.966666666666661</v>
      </c>
      <c r="G16" s="10"/>
      <c r="H16" s="9"/>
      <c r="I16" s="9"/>
      <c r="J16" s="9"/>
      <c r="K16" s="38"/>
      <c r="L16" s="39">
        <f>2*L15/F17</f>
        <v>5.0151697316882231</v>
      </c>
      <c r="M16" s="8"/>
    </row>
    <row r="17" spans="2:13" x14ac:dyDescent="0.25">
      <c r="B17" s="4"/>
      <c r="C17" s="53"/>
      <c r="D17" s="68" t="s">
        <v>26</v>
      </c>
      <c r="E17" s="69"/>
      <c r="F17" s="47">
        <v>0.7</v>
      </c>
      <c r="G17" s="10"/>
      <c r="H17" s="9"/>
      <c r="I17" s="9"/>
      <c r="J17" s="9"/>
      <c r="K17" s="38"/>
      <c r="L17" s="40">
        <f>L16/F20</f>
        <v>9.3673241466837101E-2</v>
      </c>
      <c r="M17" s="8"/>
    </row>
    <row r="18" spans="2:13" x14ac:dyDescent="0.25">
      <c r="B18" s="11"/>
      <c r="C18" s="53"/>
      <c r="D18" s="68" t="s">
        <v>27</v>
      </c>
      <c r="E18" s="69"/>
      <c r="F18" s="46">
        <f>F15/F17</f>
        <v>33.142857142857146</v>
      </c>
      <c r="G18" s="10">
        <f>G15/F17</f>
        <v>48.285714285714285</v>
      </c>
      <c r="H18" s="9">
        <f>H15/F17</f>
        <v>64.857142857142875</v>
      </c>
      <c r="I18" s="9"/>
      <c r="J18" s="9"/>
      <c r="K18" s="38"/>
      <c r="L18" s="39"/>
      <c r="M18" s="8"/>
    </row>
    <row r="19" spans="2:13" x14ac:dyDescent="0.25">
      <c r="B19" s="11"/>
      <c r="C19" s="53"/>
      <c r="D19" s="70" t="s">
        <v>28</v>
      </c>
      <c r="E19" s="71"/>
      <c r="F19" s="49">
        <f>(F18+4*G18+H18)/6</f>
        <v>48.523809523809526</v>
      </c>
      <c r="G19" s="10"/>
      <c r="H19" s="9"/>
      <c r="I19" s="9"/>
      <c r="J19" s="9"/>
      <c r="K19" s="38"/>
      <c r="L19" s="39"/>
      <c r="M19" s="8"/>
    </row>
    <row r="20" spans="2:13" ht="15.75" thickBot="1" x14ac:dyDescent="0.3">
      <c r="B20" s="11"/>
      <c r="C20" s="53"/>
      <c r="D20" s="64" t="s">
        <v>29</v>
      </c>
      <c r="E20" s="65"/>
      <c r="F20" s="48">
        <f>F19+L15*2/F17</f>
        <v>53.53897925549775</v>
      </c>
      <c r="G20" s="42"/>
      <c r="H20" s="41"/>
      <c r="I20" s="41"/>
      <c r="J20" s="41"/>
      <c r="K20" s="43"/>
      <c r="L20" s="44"/>
      <c r="M20" s="11"/>
    </row>
  </sheetData>
  <mergeCells count="6">
    <mergeCell ref="D20:E20"/>
    <mergeCell ref="D15:E15"/>
    <mergeCell ref="D16:E16"/>
    <mergeCell ref="D17:E17"/>
    <mergeCell ref="D18:E18"/>
    <mergeCell ref="D19:E1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Goncharov</dc:creator>
  <cp:lastModifiedBy>Egor Goncharov</cp:lastModifiedBy>
  <dcterms:created xsi:type="dcterms:W3CDTF">2014-11-25T10:49:29Z</dcterms:created>
  <dcterms:modified xsi:type="dcterms:W3CDTF">2015-04-20T11:22:04Z</dcterms:modified>
</cp:coreProperties>
</file>