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2585"/>
  </bookViews>
  <sheets>
    <sheet name="Оценка" sheetId="1" r:id="rId1"/>
  </sheets>
  <calcPr calcId="145621" concurrentCalc="0"/>
</workbook>
</file>

<file path=xl/calcChain.xml><?xml version="1.0" encoding="utf-8"?>
<calcChain xmlns="http://schemas.openxmlformats.org/spreadsheetml/2006/main">
  <c r="F36" i="1" l="1"/>
  <c r="F37" i="1"/>
  <c r="F44" i="1"/>
  <c r="F47" i="1"/>
  <c r="G36" i="1"/>
  <c r="G37" i="1"/>
  <c r="G44" i="1"/>
  <c r="G47" i="1"/>
  <c r="H36" i="1"/>
  <c r="H37" i="1"/>
  <c r="H44" i="1"/>
  <c r="H47" i="1"/>
  <c r="F48" i="1"/>
  <c r="L10" i="1"/>
  <c r="L11" i="1"/>
  <c r="L36" i="1"/>
  <c r="L37" i="1"/>
  <c r="L5" i="1"/>
  <c r="L9" i="1"/>
  <c r="L4" i="1"/>
  <c r="L6" i="1"/>
  <c r="L7" i="1"/>
  <c r="L8" i="1"/>
  <c r="L12" i="1"/>
  <c r="L13" i="1"/>
  <c r="L14" i="1"/>
  <c r="L15" i="1"/>
  <c r="L19" i="1"/>
  <c r="L20" i="1"/>
  <c r="L17" i="1"/>
  <c r="L16" i="1"/>
  <c r="L21" i="1"/>
  <c r="L22" i="1"/>
  <c r="L23" i="1"/>
  <c r="L24" i="1"/>
  <c r="L25" i="1"/>
  <c r="L26" i="1"/>
  <c r="L27" i="1"/>
  <c r="L18" i="1"/>
  <c r="L28" i="1"/>
  <c r="L29" i="1"/>
  <c r="L30" i="1"/>
  <c r="L31" i="1"/>
  <c r="L32" i="1"/>
  <c r="L33" i="1"/>
  <c r="L34" i="1"/>
  <c r="L35" i="1"/>
  <c r="L38" i="1"/>
  <c r="L39" i="1"/>
  <c r="L40" i="1"/>
  <c r="L41" i="1"/>
  <c r="L44" i="1"/>
  <c r="F49" i="1"/>
  <c r="F45" i="1"/>
  <c r="I11" i="1"/>
  <c r="K11" i="1"/>
  <c r="J11" i="1"/>
  <c r="I10" i="1"/>
  <c r="K10" i="1"/>
  <c r="J10" i="1"/>
  <c r="I8" i="1"/>
  <c r="K8" i="1"/>
  <c r="J8" i="1"/>
  <c r="I7" i="1"/>
  <c r="K7" i="1"/>
  <c r="J7" i="1"/>
  <c r="I6" i="1"/>
  <c r="K6" i="1"/>
  <c r="J6" i="1"/>
  <c r="I9" i="1"/>
  <c r="K9" i="1"/>
  <c r="J9" i="1"/>
  <c r="I12" i="1"/>
  <c r="K12" i="1"/>
  <c r="J12" i="1"/>
  <c r="I29" i="1"/>
  <c r="J29" i="1"/>
  <c r="I30" i="1"/>
  <c r="J30" i="1"/>
  <c r="I31" i="1"/>
  <c r="J31" i="1"/>
  <c r="I32" i="1"/>
  <c r="J32" i="1"/>
  <c r="I33" i="1"/>
  <c r="J33" i="1"/>
  <c r="I15" i="1"/>
  <c r="J15" i="1"/>
  <c r="I17" i="1"/>
  <c r="J17" i="1"/>
  <c r="I19" i="1"/>
  <c r="J19" i="1"/>
  <c r="I20" i="1"/>
  <c r="J20" i="1"/>
  <c r="I16" i="1"/>
  <c r="J16" i="1"/>
  <c r="I21" i="1"/>
  <c r="J21" i="1"/>
  <c r="I22" i="1"/>
  <c r="J22" i="1"/>
  <c r="I23" i="1"/>
  <c r="J23" i="1"/>
  <c r="I24" i="1"/>
  <c r="J24" i="1"/>
  <c r="I25" i="1"/>
  <c r="J25" i="1"/>
  <c r="I26" i="1"/>
  <c r="J26" i="1"/>
  <c r="I27" i="1"/>
  <c r="J27" i="1"/>
  <c r="I18" i="1"/>
  <c r="J18" i="1"/>
  <c r="I28" i="1"/>
  <c r="J28" i="1"/>
  <c r="I34" i="1"/>
  <c r="J34" i="1"/>
  <c r="I14" i="1"/>
  <c r="J14" i="1"/>
  <c r="I13" i="1"/>
  <c r="I35" i="1"/>
  <c r="J35" i="1"/>
  <c r="I5" i="1"/>
  <c r="J5" i="1"/>
  <c r="I41" i="1"/>
  <c r="J41" i="1"/>
  <c r="I40" i="1"/>
  <c r="J40" i="1"/>
  <c r="I39" i="1"/>
  <c r="J39" i="1"/>
  <c r="I38" i="1"/>
  <c r="J38" i="1"/>
  <c r="I4" i="1"/>
  <c r="J4" i="1"/>
  <c r="I36" i="1"/>
  <c r="J36" i="1"/>
  <c r="I37" i="1"/>
  <c r="J37" i="1"/>
  <c r="J13" i="1"/>
  <c r="L45" i="1"/>
  <c r="K15" i="1"/>
  <c r="K30" i="1"/>
  <c r="K32" i="1"/>
  <c r="K31" i="1"/>
  <c r="K29" i="1"/>
  <c r="K33" i="1"/>
  <c r="K41" i="1"/>
  <c r="K17" i="1"/>
  <c r="K35" i="1"/>
  <c r="K38" i="1"/>
  <c r="K40" i="1"/>
  <c r="K36" i="1"/>
  <c r="K5" i="1"/>
  <c r="K39" i="1"/>
  <c r="L46" i="1"/>
  <c r="K4" i="1"/>
  <c r="K14" i="1"/>
  <c r="K13" i="1"/>
  <c r="K19" i="1"/>
  <c r="K16" i="1"/>
  <c r="K22" i="1"/>
  <c r="K24" i="1"/>
  <c r="K26" i="1"/>
  <c r="K18" i="1"/>
  <c r="K34" i="1"/>
  <c r="K28" i="1"/>
  <c r="K21" i="1"/>
  <c r="K23" i="1"/>
  <c r="K25" i="1"/>
  <c r="K27" i="1"/>
  <c r="K20" i="1"/>
  <c r="K37" i="1"/>
</calcChain>
</file>

<file path=xl/comments1.xml><?xml version="1.0" encoding="utf-8"?>
<comments xmlns="http://schemas.openxmlformats.org/spreadsheetml/2006/main">
  <authors>
    <author>Автор</author>
  </authors>
  <commentList>
    <comment ref="D46" authorId="0">
      <text>
        <r>
          <rPr>
            <b/>
            <sz val="11"/>
            <color theme="1"/>
            <rFont val="Calibri"/>
            <family val="2"/>
            <scheme val="minor"/>
          </rPr>
          <t>Автор:</t>
        </r>
        <r>
          <rPr>
            <sz val="11"/>
            <color theme="1"/>
            <rFont val="Calibri"/>
            <family val="2"/>
            <scheme val="minor"/>
          </rPr>
          <t xml:space="preserve">
Фокусфакторы:
0,7 - команда знакома с проектом и хорошо знакома с технологиями, не очень загружена поддержкой
0,65 - команда не очень знакома с проектом, но хорошо знакома с технологиями, поддержки не много
0,6 - либо много поддержки у команды, либо мало опыта в технологиях и/или типе проекта
0,5 - всё плохо. Неопределённость в требованиях очень высока, состав команды не утверждён, нет опытных разработчиков.</t>
        </r>
      </text>
    </comment>
  </commentList>
</comments>
</file>

<file path=xl/sharedStrings.xml><?xml version="1.0" encoding="utf-8"?>
<sst xmlns="http://schemas.openxmlformats.org/spreadsheetml/2006/main" count="150" uniqueCount="66">
  <si>
    <t>Фича</t>
  </si>
  <si>
    <t>Компонент
(тип работ)</t>
  </si>
  <si>
    <t>Задача</t>
  </si>
  <si>
    <t>Должность</t>
  </si>
  <si>
    <t>Оптмистическая</t>
  </si>
  <si>
    <t>Наиболее вероятная</t>
  </si>
  <si>
    <t>Пессемистическая</t>
  </si>
  <si>
    <t>Ожидаемое время</t>
  </si>
  <si>
    <t>С фокус фактором</t>
  </si>
  <si>
    <t>Оценка трудозатрат для КП</t>
  </si>
  <si>
    <t>σ</t>
  </si>
  <si>
    <t>Комментарии, принятые допущения и ограничения</t>
  </si>
  <si>
    <t>Аналитика</t>
  </si>
  <si>
    <t>Менеджер проектов</t>
  </si>
  <si>
    <t>Старший разработчик</t>
  </si>
  <si>
    <t>Тестирвание</t>
  </si>
  <si>
    <t>Тестирование (на обоих окружениях)</t>
  </si>
  <si>
    <t>Ведущий тестировщик</t>
  </si>
  <si>
    <t>Стабилизация</t>
  </si>
  <si>
    <t>Аналитическая поддержка (при возникновении вопросов в ходе разработки - решение их с заказчиком, ответы на вопросы заказчика по функционалу)</t>
  </si>
  <si>
    <t>Менеджмент</t>
  </si>
  <si>
    <t>Управление проектом (менеджмент + тех. руководство проектом)</t>
  </si>
  <si>
    <t>Приемка</t>
  </si>
  <si>
    <t>Деплой (на обоих окружениях)</t>
  </si>
  <si>
    <t>Сумма идеальных трудозатрат</t>
  </si>
  <si>
    <t>PERT идеальных трудозатрат</t>
  </si>
  <si>
    <t>Принятый фокус фактор</t>
  </si>
  <si>
    <t>С поправкой на фокус фактор</t>
  </si>
  <si>
    <t>PERT с фокус фактором</t>
  </si>
  <si>
    <t>Финальная оценка для компреда</t>
  </si>
  <si>
    <t>Коннектор к банку</t>
  </si>
  <si>
    <t>Описание работ:</t>
  </si>
  <si>
    <t>Разработка оркестратора повторного обращения (обработка случаев обрыва соединения или timeout)</t>
  </si>
  <si>
    <t>Доработка стандартных ETL шагов. Добавление возможности повторного вызова SQL.</t>
  </si>
  <si>
    <t>Доработка ETL пакета "SendOrders" (оркестратор)</t>
  </si>
  <si>
    <t>Доработка ETL пакета "SendLoyaltyRegistrations" (оркестратор)</t>
  </si>
  <si>
    <t>Доработка ETL пакета "SendPromoActions" (оркестратор)</t>
  </si>
  <si>
    <t>Доработка ETL пакета "SendDetachList" (оркестратор)</t>
  </si>
  <si>
    <t>Доработка ETL пакета "SendLoyaltyClientUpdates" (оркестратор)</t>
  </si>
  <si>
    <t>Доработка ETL пакета "RetryErrorPayments" (оркестратор)</t>
  </si>
  <si>
    <t>Доработка ETL пакета "NotifyIncompleteOrders" (оркестратор)</t>
  </si>
  <si>
    <t>Доработка ETL пакета "NotifyExecutedOrders" (оркестратор)</t>
  </si>
  <si>
    <t>Доработка ETL пакета "SendBankSms" (оркестратор)</t>
  </si>
  <si>
    <t>В случае, если при обработке реестра произойдет сбой при обращении к внешней системе, то в таких случаях система произведет повторный вызов внешней системы (максимум 3 попытки). Если повторные попытки не привели к успеху, то обработка реестра остановиться и будет залогирована ошибка.</t>
  </si>
  <si>
    <t>Доработка ETL ядра. Добавление режима запуска "Resume".</t>
  </si>
  <si>
    <t>Доработка ETL ядра. Сохранения состояния работы шага.</t>
  </si>
  <si>
    <t>Доработка ETL ядра. Добавление настройки «Возможность продолжение работы после падения».</t>
  </si>
  <si>
    <t>Доработка ETL ядра. Добавление возможности работы в режиме "Resume" в базовый оркестратор.</t>
  </si>
  <si>
    <t>Доработка ETL ядра. Добавление задачи по перезапуску упавших пакетов.</t>
  </si>
  <si>
    <t>Доработка стандартных ETL шагов. Добавление возможности продолжения работы после падения.</t>
  </si>
  <si>
    <t>Мониторинг падения пакетов (email уведомление через Zabbix)</t>
  </si>
  <si>
    <t>Доработка ETL пакета "ReceiveAndActivateClients" (оркестратор, стандартные шаги ETL)</t>
  </si>
  <si>
    <t>Доработка ETL пакета "ReceiveAndRegisterBankClients" (оркестратор, стандартные шаги ETL)</t>
  </si>
  <si>
    <t>Доработка ETL пакета "ReceiveAndRegisterLoyaltyClients" (оркестратор, стандартные шаги ETL)</t>
  </si>
  <si>
    <t>Доработка ETL пакета "ReceiveAndExecuteAccruals" (оркестратор, стандартные шаги ETL)</t>
  </si>
  <si>
    <t>Доработка ETL пакета "ReceiveAndExecuteOrdersPayments" (оркестратор, стандартные шаги ETL)</t>
  </si>
  <si>
    <t>Доработка ETL пакета "ReceiveAndUpdatePromoActions" (оркестратор, стандартные шаги ETL)</t>
  </si>
  <si>
    <t>Доработка ETL пакета "ReceiveAndAssignTargetAudience" (оркестратор, стандартные шаги ETL)</t>
  </si>
  <si>
    <t>Доработка ETL пакета "ReceiveAndAppendPersonalMessages" (оркестратор, стандартные шаги ETL)</t>
  </si>
  <si>
    <t>Доработка ETL пакета "ReceiveAndUpdateBankClients" (оркестратор, стандартные шаги ETL)</t>
  </si>
  <si>
    <t>Доработка ETL пакета "ReceiveAndDetachClients" (оркестратор, стандартные шаги ETL)</t>
  </si>
  <si>
    <t>Доработка ETL пакета "ReceiveAndUpdateClientLogins" (оркестратор, стандартные шаги ETL)</t>
  </si>
  <si>
    <t>Доработка ETL пакета "ReceiveAndResetClientPasswords" (оркестратор, стандартные шаги ETL)</t>
  </si>
  <si>
    <t>Доработка ETL пакета "ReceiveAndRegisterBankOffers" (оркестратор, стандартные шаги ETL)</t>
  </si>
  <si>
    <t>дополнительные работы</t>
  </si>
  <si>
    <t>Будет реализована возможность восстановления работы обработки пакета после сбоев. После падения пакета будет запущена отдельная задача на Quartz сервере, которая произведет восстановление работы пакета, который упал. При этом обработка пакета будет продолжен с места на котором ранее была остановлена работа. Если при повторной обработке произошло падение на том же шаге, то повторная обработка такого пакета не будет выполнена.</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</si>
</sst>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charset val="204"/>
      <scheme val="minor"/>
    </font>
    <font>
      <b/>
      <sz val="9"/>
      <color theme="1"/>
      <name val="Arial"/>
      <family val="2"/>
      <charset val="204"/>
    </font>
    <font>
      <b/>
      <sz val="9"/>
      <name val="Arial"/>
      <family val="2"/>
      <charset val="204"/>
    </font>
    <font>
      <b/>
      <sz val="9"/>
      <color rgb="FF0070C0"/>
      <name val="Arial"/>
      <family val="2"/>
      <charset val="204"/>
    </font>
    <font>
      <b/>
      <sz val="8"/>
      <name val="Arial"/>
      <family val="2"/>
      <charset val="204"/>
    </font>
    <font>
      <sz val="9"/>
      <color theme="1"/>
      <name val="Arial"/>
      <family val="2"/>
      <charset val="204"/>
    </font>
    <font>
      <sz val="9"/>
      <name val="Arial"/>
      <family val="2"/>
      <charset val="204"/>
    </font>
    <font>
      <sz val="8"/>
      <name val="Arial"/>
      <family val="2"/>
      <charset val="204"/>
    </font>
    <font>
      <sz val="9"/>
      <color indexed="8"/>
      <name val="Arial"/>
      <family val="2"/>
      <charset val="204"/>
    </font>
    <font>
      <sz val="8"/>
      <color theme="0" tint="-0.499984740745262"/>
      <name val="Arial"/>
      <family val="2"/>
      <charset val="204"/>
    </font>
    <font>
      <b/>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theme="0" tint="-4.9989318521683403E-2"/>
        <bgColor indexed="64"/>
      </patternFill>
    </fill>
  </fills>
  <borders count="16">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5">
    <xf numFmtId="0" fontId="0" fillId="0" borderId="0" xfId="0"/>
    <xf numFmtId="0" fontId="8" fillId="0" borderId="1" xfId="0" applyNumberFormat="1" applyFont="1" applyBorder="1" applyAlignment="1">
      <alignment horizontal="center" vertical="center" wrapText="1"/>
    </xf>
    <xf numFmtId="0" fontId="7" fillId="0" borderId="4" xfId="0" applyFont="1" applyBorder="1" applyAlignment="1">
      <alignment vertical="top" wrapText="1"/>
    </xf>
    <xf numFmtId="0" fontId="1" fillId="0" borderId="0" xfId="0" applyFont="1" applyAlignment="1">
      <alignment vertical="top" wrapText="1"/>
    </xf>
    <xf numFmtId="0" fontId="5" fillId="0" borderId="0" xfId="0" applyFont="1" applyAlignment="1">
      <alignment vertical="center" wrapText="1"/>
    </xf>
    <xf numFmtId="1" fontId="6" fillId="0" borderId="0" xfId="0" applyNumberFormat="1" applyFont="1" applyAlignment="1">
      <alignment horizontal="center" vertical="center" wrapText="1"/>
    </xf>
    <xf numFmtId="1" fontId="3" fillId="0" borderId="0" xfId="0" applyNumberFormat="1" applyFont="1" applyAlignment="1">
      <alignment horizontal="center" vertical="center" wrapText="1"/>
    </xf>
    <xf numFmtId="0" fontId="7" fillId="0" borderId="0" xfId="0" applyFont="1" applyAlignment="1">
      <alignment vertical="top" wrapText="1"/>
    </xf>
    <xf numFmtId="1" fontId="6" fillId="0" borderId="0" xfId="0" applyNumberFormat="1" applyFont="1" applyBorder="1" applyAlignment="1">
      <alignment horizontal="center" vertical="center" wrapText="1"/>
    </xf>
    <xf numFmtId="1" fontId="6" fillId="0" borderId="0" xfId="0" applyNumberFormat="1" applyFont="1" applyFill="1" applyBorder="1" applyAlignment="1">
      <alignment horizontal="center" vertical="center" wrapText="1"/>
    </xf>
    <xf numFmtId="0" fontId="5" fillId="0" borderId="0" xfId="0" applyFont="1" applyAlignment="1">
      <alignment vertical="top" wrapText="1"/>
    </xf>
    <xf numFmtId="0" fontId="1" fillId="2" borderId="4" xfId="0" applyFont="1" applyFill="1" applyBorder="1" applyAlignment="1">
      <alignment horizontal="center" vertical="center" wrapText="1"/>
    </xf>
    <xf numFmtId="1" fontId="1" fillId="2" borderId="4" xfId="0" applyNumberFormat="1" applyFont="1" applyFill="1" applyBorder="1" applyAlignment="1">
      <alignment horizontal="center" vertical="center" wrapText="1"/>
    </xf>
    <xf numFmtId="1" fontId="2" fillId="2" borderId="4" xfId="0" applyNumberFormat="1" applyFont="1" applyFill="1" applyBorder="1" applyAlignment="1">
      <alignment horizontal="center" vertical="center" wrapText="1"/>
    </xf>
    <xf numFmtId="1" fontId="3" fillId="2" borderId="4"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1" fillId="3" borderId="4" xfId="0" applyFont="1" applyFill="1" applyBorder="1" applyAlignment="1">
      <alignment vertical="top" wrapText="1"/>
    </xf>
    <xf numFmtId="0" fontId="5" fillId="3" borderId="4" xfId="0" applyFont="1" applyFill="1" applyBorder="1" applyAlignment="1">
      <alignment horizontal="left" vertical="top" wrapText="1"/>
    </xf>
    <xf numFmtId="1" fontId="6" fillId="3" borderId="4" xfId="0" applyNumberFormat="1" applyFont="1" applyFill="1" applyBorder="1" applyAlignment="1">
      <alignment horizontal="center" vertical="top" wrapText="1"/>
    </xf>
    <xf numFmtId="1" fontId="3" fillId="3" borderId="4" xfId="0" applyNumberFormat="1" applyFont="1" applyFill="1" applyBorder="1" applyAlignment="1">
      <alignment horizontal="center" vertical="top" wrapText="1"/>
    </xf>
    <xf numFmtId="0" fontId="7" fillId="3" borderId="4" xfId="0" applyFont="1" applyFill="1" applyBorder="1" applyAlignment="1">
      <alignment vertical="top" wrapText="1"/>
    </xf>
    <xf numFmtId="1" fontId="6" fillId="0" borderId="7" xfId="0" applyNumberFormat="1" applyFont="1" applyFill="1" applyBorder="1" applyAlignment="1">
      <alignment horizontal="center" vertical="top" wrapText="1"/>
    </xf>
    <xf numFmtId="0" fontId="1" fillId="4" borderId="5" xfId="0" applyFont="1" applyFill="1" applyBorder="1" applyAlignment="1">
      <alignment vertical="top" wrapText="1"/>
    </xf>
    <xf numFmtId="0" fontId="8" fillId="4" borderId="1" xfId="0" applyNumberFormat="1" applyFont="1" applyFill="1" applyBorder="1" applyAlignment="1">
      <alignment horizontal="center" vertical="center" wrapText="1"/>
    </xf>
    <xf numFmtId="1" fontId="6" fillId="4" borderId="4" xfId="0" applyNumberFormat="1" applyFont="1" applyFill="1" applyBorder="1" applyAlignment="1">
      <alignment horizontal="center" vertical="top" wrapText="1"/>
    </xf>
    <xf numFmtId="1" fontId="3" fillId="4" borderId="4" xfId="0" applyNumberFormat="1" applyFont="1" applyFill="1" applyBorder="1" applyAlignment="1">
      <alignment horizontal="center" vertical="top" wrapText="1"/>
    </xf>
    <xf numFmtId="0" fontId="9" fillId="4" borderId="4"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8" fillId="4" borderId="6" xfId="0" applyNumberFormat="1" applyFont="1" applyFill="1" applyBorder="1" applyAlignment="1">
      <alignment horizontal="center" vertical="center" wrapText="1"/>
    </xf>
    <xf numFmtId="1" fontId="6" fillId="4" borderId="3" xfId="0" applyNumberFormat="1" applyFont="1" applyFill="1" applyBorder="1" applyAlignment="1">
      <alignment horizontal="center" vertical="top" wrapText="1"/>
    </xf>
    <xf numFmtId="1" fontId="6" fillId="4" borderId="7" xfId="0" applyNumberFormat="1" applyFont="1" applyFill="1" applyBorder="1" applyAlignment="1">
      <alignment horizontal="center" vertical="top" wrapText="1"/>
    </xf>
    <xf numFmtId="1" fontId="3" fillId="4" borderId="3" xfId="0" applyNumberFormat="1" applyFont="1" applyFill="1" applyBorder="1" applyAlignment="1">
      <alignment horizontal="center" vertical="top" wrapText="1"/>
    </xf>
    <xf numFmtId="1" fontId="3" fillId="4" borderId="7" xfId="0" applyNumberFormat="1" applyFont="1" applyFill="1" applyBorder="1" applyAlignment="1">
      <alignment horizontal="center" vertical="top" wrapText="1"/>
    </xf>
    <xf numFmtId="1" fontId="6" fillId="0" borderId="9" xfId="0" applyNumberFormat="1" applyFont="1" applyBorder="1" applyAlignment="1">
      <alignment horizontal="center" vertical="center" wrapText="1"/>
    </xf>
    <xf numFmtId="1" fontId="3" fillId="0" borderId="9" xfId="0" applyNumberFormat="1" applyFont="1" applyBorder="1" applyAlignment="1">
      <alignment horizontal="center" vertical="center" wrapText="1"/>
    </xf>
    <xf numFmtId="2" fontId="6" fillId="0" borderId="10" xfId="0" applyNumberFormat="1" applyFont="1" applyBorder="1" applyAlignment="1">
      <alignment horizontal="center" vertical="center" wrapText="1"/>
    </xf>
    <xf numFmtId="1" fontId="3" fillId="0" borderId="0" xfId="0" applyNumberFormat="1" applyFont="1" applyBorder="1" applyAlignment="1">
      <alignment horizontal="center" vertical="center" wrapText="1"/>
    </xf>
    <xf numFmtId="2" fontId="6" fillId="0" borderId="12" xfId="0" applyNumberFormat="1" applyFont="1" applyBorder="1" applyAlignment="1">
      <alignment horizontal="center" vertical="center" wrapText="1"/>
    </xf>
    <xf numFmtId="10" fontId="6" fillId="0" borderId="12" xfId="0" applyNumberFormat="1" applyFont="1" applyBorder="1" applyAlignment="1">
      <alignment horizontal="center" vertical="center" wrapText="1"/>
    </xf>
    <xf numFmtId="1" fontId="6" fillId="0" borderId="14" xfId="0" applyNumberFormat="1" applyFont="1" applyBorder="1" applyAlignment="1">
      <alignment horizontal="center" vertical="center" wrapText="1"/>
    </xf>
    <xf numFmtId="1" fontId="6" fillId="0" borderId="14" xfId="0" applyNumberFormat="1" applyFont="1" applyFill="1" applyBorder="1" applyAlignment="1">
      <alignment horizontal="center" vertical="center" wrapText="1"/>
    </xf>
    <xf numFmtId="1" fontId="3" fillId="0" borderId="14" xfId="0" applyNumberFormat="1" applyFont="1" applyBorder="1" applyAlignment="1">
      <alignment horizontal="center" vertical="center" wrapText="1"/>
    </xf>
    <xf numFmtId="2" fontId="6" fillId="0" borderId="15" xfId="0" applyNumberFormat="1" applyFont="1" applyBorder="1" applyAlignment="1">
      <alignment horizontal="center" vertical="center" wrapText="1"/>
    </xf>
    <xf numFmtId="1" fontId="6" fillId="0" borderId="8" xfId="0" applyNumberFormat="1" applyFont="1" applyBorder="1" applyAlignment="1">
      <alignment horizontal="center" vertical="center" wrapText="1"/>
    </xf>
    <xf numFmtId="1" fontId="6" fillId="0" borderId="11" xfId="0" applyNumberFormat="1" applyFont="1" applyBorder="1" applyAlignment="1">
      <alignment horizontal="center" vertical="center" wrapText="1"/>
    </xf>
    <xf numFmtId="2" fontId="6" fillId="0" borderId="11" xfId="0" applyNumberFormat="1" applyFont="1" applyBorder="1" applyAlignment="1">
      <alignment horizontal="center" vertical="center" wrapText="1"/>
    </xf>
    <xf numFmtId="1" fontId="2" fillId="0" borderId="13" xfId="0" applyNumberFormat="1" applyFont="1" applyBorder="1" applyAlignment="1">
      <alignment horizontal="center" vertical="center" wrapText="1"/>
    </xf>
    <xf numFmtId="1" fontId="2" fillId="0" borderId="11" xfId="0" applyNumberFormat="1" applyFont="1" applyBorder="1" applyAlignment="1">
      <alignment horizontal="center" vertical="center" wrapText="1"/>
    </xf>
    <xf numFmtId="0" fontId="7" fillId="4" borderId="3" xfId="0" applyFont="1" applyFill="1" applyBorder="1" applyAlignment="1">
      <alignment vertical="top" wrapText="1"/>
    </xf>
    <xf numFmtId="0" fontId="7" fillId="4" borderId="7" xfId="0" applyFont="1" applyFill="1" applyBorder="1" applyAlignment="1">
      <alignment vertical="top" wrapText="1"/>
    </xf>
    <xf numFmtId="0" fontId="1" fillId="2" borderId="4" xfId="0" applyFont="1" applyFill="1" applyBorder="1" applyAlignment="1">
      <alignment horizontal="left" vertical="center" wrapText="1"/>
    </xf>
    <xf numFmtId="0" fontId="5" fillId="0" borderId="0" xfId="0" applyFont="1" applyAlignment="1">
      <alignment horizontal="left" vertical="center" wrapText="1"/>
    </xf>
    <xf numFmtId="0" fontId="5" fillId="3" borderId="4" xfId="0" applyFont="1" applyFill="1" applyBorder="1" applyAlignment="1">
      <alignment horizontal="left" vertical="center" wrapText="1"/>
    </xf>
    <xf numFmtId="0" fontId="5" fillId="4" borderId="4" xfId="0" applyFont="1" applyFill="1" applyBorder="1" applyAlignment="1">
      <alignment horizontal="left" vertical="center" wrapText="1"/>
    </xf>
    <xf numFmtId="0" fontId="5" fillId="0" borderId="4" xfId="0" applyFont="1" applyBorder="1" applyAlignment="1">
      <alignment horizontal="left" vertical="center" wrapText="1"/>
    </xf>
    <xf numFmtId="0" fontId="5" fillId="4" borderId="3" xfId="0" applyFont="1" applyFill="1" applyBorder="1" applyAlignment="1">
      <alignment horizontal="left" vertical="center" wrapText="1"/>
    </xf>
    <xf numFmtId="0" fontId="5" fillId="4" borderId="7" xfId="0" applyFont="1" applyFill="1" applyBorder="1" applyAlignment="1">
      <alignment horizontal="left" vertical="center" wrapText="1"/>
    </xf>
    <xf numFmtId="0" fontId="0" fillId="0" borderId="0" xfId="0" applyAlignment="1">
      <alignment horizontal="left" vertical="center"/>
    </xf>
    <xf numFmtId="0" fontId="5" fillId="4" borderId="4" xfId="0" applyFont="1" applyFill="1" applyBorder="1" applyAlignment="1">
      <alignment vertical="center" wrapText="1"/>
    </xf>
    <xf numFmtId="0" fontId="5" fillId="0" borderId="4" xfId="0" applyFont="1" applyBorder="1" applyAlignment="1">
      <alignment vertical="center" wrapText="1"/>
    </xf>
    <xf numFmtId="0" fontId="5" fillId="4" borderId="7" xfId="0" applyFont="1" applyFill="1" applyBorder="1" applyAlignment="1">
      <alignment vertical="center" wrapText="1"/>
    </xf>
    <xf numFmtId="0" fontId="0" fillId="0" borderId="0" xfId="0" applyAlignment="1">
      <alignment vertical="center"/>
    </xf>
    <xf numFmtId="0" fontId="7" fillId="0" borderId="7" xfId="0" applyFont="1" applyBorder="1" applyAlignment="1">
      <alignment vertical="top" wrapText="1"/>
    </xf>
    <xf numFmtId="0" fontId="0" fillId="0" borderId="0" xfId="0" applyAlignment="1">
      <alignment vertical="center" wrapText="1"/>
    </xf>
    <xf numFmtId="0" fontId="3" fillId="0" borderId="13" xfId="0" applyFont="1" applyFill="1" applyBorder="1" applyAlignment="1">
      <alignment horizontal="right" vertical="center" wrapText="1"/>
    </xf>
    <xf numFmtId="0" fontId="3" fillId="0" borderId="14" xfId="0" applyFont="1" applyFill="1" applyBorder="1" applyAlignment="1">
      <alignment horizontal="right" vertical="center" wrapText="1"/>
    </xf>
    <xf numFmtId="0" fontId="1" fillId="0" borderId="8" xfId="0" applyFont="1" applyFill="1" applyBorder="1" applyAlignment="1">
      <alignment horizontal="right" vertical="center" wrapText="1"/>
    </xf>
    <xf numFmtId="0" fontId="1" fillId="0" borderId="9" xfId="0" applyFont="1" applyFill="1" applyBorder="1" applyAlignment="1">
      <alignment horizontal="right" vertical="center" wrapText="1"/>
    </xf>
    <xf numFmtId="0" fontId="1" fillId="0" borderId="11" xfId="0" applyFont="1" applyFill="1" applyBorder="1" applyAlignment="1">
      <alignment horizontal="right" vertical="center" wrapText="1"/>
    </xf>
    <xf numFmtId="0" fontId="1" fillId="0" borderId="0" xfId="0" applyFont="1" applyFill="1" applyBorder="1" applyAlignment="1">
      <alignment horizontal="right" vertical="center" wrapText="1"/>
    </xf>
    <xf numFmtId="0" fontId="2" fillId="0" borderId="11" xfId="0" applyFont="1" applyFill="1" applyBorder="1" applyAlignment="1">
      <alignment horizontal="right" vertical="center" wrapText="1"/>
    </xf>
    <xf numFmtId="0" fontId="2" fillId="0" borderId="0" xfId="0" applyFont="1" applyFill="1" applyBorder="1" applyAlignment="1">
      <alignment horizontal="right" vertical="center" wrapText="1"/>
    </xf>
    <xf numFmtId="0" fontId="5" fillId="0" borderId="7" xfId="0" applyFont="1" applyBorder="1" applyAlignment="1">
      <alignment horizontal="left" vertical="center" wrapText="1"/>
    </xf>
    <xf numFmtId="0" fontId="5" fillId="0" borderId="7" xfId="0" applyFont="1" applyBorder="1" applyAlignment="1">
      <alignmen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M53"/>
  <sheetViews>
    <sheetView tabSelected="1" workbookViewId="0">
      <selection activeCell="B2" sqref="B2"/>
    </sheetView>
  </sheetViews>
  <sheetFormatPr defaultRowHeight="15" x14ac:dyDescent="0.25"/>
  <cols>
    <col min="1" max="1" width="3.42578125" customWidth="1"/>
    <col min="2" max="2" width="19.42578125" bestFit="1" customWidth="1"/>
    <col min="3" max="3" width="14.42578125" style="58" customWidth="1"/>
    <col min="4" max="4" width="90.85546875" style="62" customWidth="1"/>
    <col min="5" max="5" width="17.7109375" bestFit="1" customWidth="1"/>
    <col min="6" max="6" width="7.85546875" customWidth="1"/>
    <col min="7" max="7" width="10" customWidth="1"/>
    <col min="8" max="8" width="9.42578125" customWidth="1"/>
    <col min="9" max="9" width="9" customWidth="1"/>
    <col min="10" max="10" width="9.28515625" bestFit="1" customWidth="1"/>
    <col min="11" max="11" width="11.42578125" bestFit="1" customWidth="1"/>
    <col min="12" max="12" width="8" customWidth="1"/>
    <col min="13" max="13" width="32.42578125" customWidth="1"/>
  </cols>
  <sheetData>
    <row r="2" spans="2:13" ht="36" x14ac:dyDescent="0.25">
      <c r="B2" s="11" t="s">
        <v>0</v>
      </c>
      <c r="C2" s="51" t="s">
        <v>1</v>
      </c>
      <c r="D2" s="12" t="s">
        <v>2</v>
      </c>
      <c r="E2" s="12" t="s">
        <v>3</v>
      </c>
      <c r="F2" s="13" t="s">
        <v>4</v>
      </c>
      <c r="G2" s="13" t="s">
        <v>5</v>
      </c>
      <c r="H2" s="13" t="s">
        <v>6</v>
      </c>
      <c r="I2" s="13" t="s">
        <v>7</v>
      </c>
      <c r="J2" s="13" t="s">
        <v>8</v>
      </c>
      <c r="K2" s="14" t="s">
        <v>9</v>
      </c>
      <c r="L2" s="13" t="s">
        <v>10</v>
      </c>
      <c r="M2" s="15" t="s">
        <v>11</v>
      </c>
    </row>
    <row r="3" spans="2:13" x14ac:dyDescent="0.25">
      <c r="B3" s="16"/>
      <c r="C3" s="53"/>
      <c r="D3" s="53"/>
      <c r="E3" s="17"/>
      <c r="F3" s="18"/>
      <c r="G3" s="18"/>
      <c r="H3" s="18"/>
      <c r="I3" s="18"/>
      <c r="J3" s="18"/>
      <c r="K3" s="19"/>
      <c r="L3" s="18"/>
      <c r="M3" s="20"/>
    </row>
    <row r="4" spans="2:13" x14ac:dyDescent="0.25">
      <c r="B4" s="22"/>
      <c r="C4" s="54" t="s">
        <v>12</v>
      </c>
      <c r="D4" s="59" t="s">
        <v>12</v>
      </c>
      <c r="E4" s="23" t="s">
        <v>13</v>
      </c>
      <c r="F4" s="24">
        <v>1</v>
      </c>
      <c r="G4" s="24">
        <v>2</v>
      </c>
      <c r="H4" s="24">
        <v>3</v>
      </c>
      <c r="I4" s="24">
        <f>(F4+4*G4+H4)/6</f>
        <v>2</v>
      </c>
      <c r="J4" s="24">
        <f>I4/$F$46</f>
        <v>2.8571428571428572</v>
      </c>
      <c r="K4" s="25">
        <f>I4*$F$49/$F$45</f>
        <v>3.0203143191280128</v>
      </c>
      <c r="L4" s="24">
        <f>(H4-F4)/6</f>
        <v>0.33333333333333331</v>
      </c>
      <c r="M4" s="26"/>
    </row>
    <row r="5" spans="2:13" ht="24" x14ac:dyDescent="0.25">
      <c r="B5" s="27"/>
      <c r="C5" s="55" t="s">
        <v>30</v>
      </c>
      <c r="D5" s="60" t="s">
        <v>44</v>
      </c>
      <c r="E5" s="1" t="s">
        <v>14</v>
      </c>
      <c r="F5" s="21">
        <v>10</v>
      </c>
      <c r="G5" s="21">
        <v>9</v>
      </c>
      <c r="H5" s="21">
        <v>8</v>
      </c>
      <c r="I5" s="24">
        <f t="shared" ref="I5:I35" si="0">(F5+4*G5+H5)/6</f>
        <v>9</v>
      </c>
      <c r="J5" s="24">
        <f>I5/$F$46</f>
        <v>12.857142857142858</v>
      </c>
      <c r="K5" s="25">
        <f>I5*$F$49/$F$45</f>
        <v>13.591414436076059</v>
      </c>
      <c r="L5" s="24">
        <f t="shared" ref="L5:L35" si="1">(H5-F5)/6</f>
        <v>-0.33333333333333331</v>
      </c>
      <c r="M5" s="2"/>
    </row>
    <row r="6" spans="2:13" ht="24" x14ac:dyDescent="0.25">
      <c r="B6" s="27"/>
      <c r="C6" s="55" t="s">
        <v>30</v>
      </c>
      <c r="D6" s="60" t="s">
        <v>45</v>
      </c>
      <c r="E6" s="1" t="s">
        <v>14</v>
      </c>
      <c r="F6" s="21">
        <v>3</v>
      </c>
      <c r="G6" s="21">
        <v>2</v>
      </c>
      <c r="H6" s="21">
        <v>1</v>
      </c>
      <c r="I6" s="24">
        <f t="shared" ref="I6:I8" si="2">(F6+4*G6+H6)/6</f>
        <v>2</v>
      </c>
      <c r="J6" s="24">
        <f>I6/$F$46</f>
        <v>2.8571428571428572</v>
      </c>
      <c r="K6" s="25">
        <f>I6*$F$49/$F$45</f>
        <v>3.0203143191280128</v>
      </c>
      <c r="L6" s="24">
        <f t="shared" ref="L6:L8" si="3">(H6-F6)/6</f>
        <v>-0.33333333333333331</v>
      </c>
      <c r="M6" s="2"/>
    </row>
    <row r="7" spans="2:13" ht="24" x14ac:dyDescent="0.25">
      <c r="B7" s="27"/>
      <c r="C7" s="55" t="s">
        <v>30</v>
      </c>
      <c r="D7" s="60" t="s">
        <v>46</v>
      </c>
      <c r="E7" s="1" t="s">
        <v>14</v>
      </c>
      <c r="F7" s="21">
        <v>2</v>
      </c>
      <c r="G7" s="21">
        <v>1</v>
      </c>
      <c r="H7" s="21">
        <v>1</v>
      </c>
      <c r="I7" s="24">
        <f t="shared" si="2"/>
        <v>1.1666666666666667</v>
      </c>
      <c r="J7" s="24">
        <f>I7/$F$46</f>
        <v>1.666666666666667</v>
      </c>
      <c r="K7" s="25">
        <f>I7*$F$49/$F$45</f>
        <v>1.7618500194913411</v>
      </c>
      <c r="L7" s="24">
        <f t="shared" si="3"/>
        <v>-0.16666666666666666</v>
      </c>
      <c r="M7" s="2"/>
    </row>
    <row r="8" spans="2:13" ht="24" x14ac:dyDescent="0.25">
      <c r="B8" s="27"/>
      <c r="C8" s="55" t="s">
        <v>30</v>
      </c>
      <c r="D8" s="60" t="s">
        <v>47</v>
      </c>
      <c r="E8" s="1" t="s">
        <v>14</v>
      </c>
      <c r="F8" s="21">
        <v>2</v>
      </c>
      <c r="G8" s="21">
        <v>1</v>
      </c>
      <c r="H8" s="21">
        <v>1</v>
      </c>
      <c r="I8" s="24">
        <f t="shared" si="2"/>
        <v>1.1666666666666667</v>
      </c>
      <c r="J8" s="24">
        <f>I8/$F$46</f>
        <v>1.666666666666667</v>
      </c>
      <c r="K8" s="25">
        <f>I8*$F$49/$F$45</f>
        <v>1.7618500194913411</v>
      </c>
      <c r="L8" s="24">
        <f t="shared" si="3"/>
        <v>-0.16666666666666666</v>
      </c>
      <c r="M8" s="2"/>
    </row>
    <row r="9" spans="2:13" ht="24" x14ac:dyDescent="0.25">
      <c r="B9" s="27"/>
      <c r="C9" s="55" t="s">
        <v>30</v>
      </c>
      <c r="D9" s="60" t="s">
        <v>48</v>
      </c>
      <c r="E9" s="1" t="s">
        <v>14</v>
      </c>
      <c r="F9" s="21">
        <v>2</v>
      </c>
      <c r="G9" s="21">
        <v>1</v>
      </c>
      <c r="H9" s="21">
        <v>1</v>
      </c>
      <c r="I9" s="24">
        <f t="shared" si="0"/>
        <v>1.1666666666666667</v>
      </c>
      <c r="J9" s="24">
        <f>I9/$F$46</f>
        <v>1.666666666666667</v>
      </c>
      <c r="K9" s="25">
        <f>I9*$F$49/$F$45</f>
        <v>1.7618500194913411</v>
      </c>
      <c r="L9" s="24">
        <f t="shared" si="1"/>
        <v>-0.16666666666666666</v>
      </c>
      <c r="M9" s="2"/>
    </row>
    <row r="10" spans="2:13" ht="24" x14ac:dyDescent="0.25">
      <c r="B10" s="27"/>
      <c r="C10" s="73" t="s">
        <v>30</v>
      </c>
      <c r="D10" s="74" t="s">
        <v>49</v>
      </c>
      <c r="E10" s="1" t="s">
        <v>14</v>
      </c>
      <c r="F10" s="21">
        <v>10</v>
      </c>
      <c r="G10" s="21">
        <v>9</v>
      </c>
      <c r="H10" s="21">
        <v>8</v>
      </c>
      <c r="I10" s="24">
        <f t="shared" ref="I10:I11" si="4">(F10+4*G10+H10)/6</f>
        <v>9</v>
      </c>
      <c r="J10" s="24">
        <f>I10/$F$46</f>
        <v>12.857142857142858</v>
      </c>
      <c r="K10" s="25">
        <f>I10*$F$49/$F$45</f>
        <v>13.591414436076059</v>
      </c>
      <c r="L10" s="24">
        <f t="shared" ref="L10:L11" si="5">(H10-F10)/6</f>
        <v>-0.33333333333333331</v>
      </c>
      <c r="M10" s="2"/>
    </row>
    <row r="11" spans="2:13" ht="24" x14ac:dyDescent="0.25">
      <c r="B11" s="27"/>
      <c r="C11" s="73" t="s">
        <v>30</v>
      </c>
      <c r="D11" s="74" t="s">
        <v>50</v>
      </c>
      <c r="E11" s="1" t="s">
        <v>14</v>
      </c>
      <c r="F11" s="21">
        <v>2</v>
      </c>
      <c r="G11" s="21">
        <v>1</v>
      </c>
      <c r="H11" s="21">
        <v>1</v>
      </c>
      <c r="I11" s="24">
        <f t="shared" si="4"/>
        <v>1.1666666666666667</v>
      </c>
      <c r="J11" s="24">
        <f>I11/$F$46</f>
        <v>1.666666666666667</v>
      </c>
      <c r="K11" s="25">
        <f>I11*$F$49/$F$45</f>
        <v>1.7618500194913411</v>
      </c>
      <c r="L11" s="24">
        <f t="shared" si="5"/>
        <v>-0.16666666666666666</v>
      </c>
      <c r="M11" s="2"/>
    </row>
    <row r="12" spans="2:13" ht="24" x14ac:dyDescent="0.25">
      <c r="B12" s="27"/>
      <c r="C12" s="55" t="s">
        <v>30</v>
      </c>
      <c r="D12" s="60" t="s">
        <v>32</v>
      </c>
      <c r="E12" s="1" t="s">
        <v>14</v>
      </c>
      <c r="F12" s="21">
        <v>10</v>
      </c>
      <c r="G12" s="21">
        <v>9</v>
      </c>
      <c r="H12" s="21">
        <v>8</v>
      </c>
      <c r="I12" s="24">
        <f>(F12+4*G12+H12)/6</f>
        <v>9</v>
      </c>
      <c r="J12" s="24">
        <f>I12/$F$46</f>
        <v>12.857142857142858</v>
      </c>
      <c r="K12" s="25">
        <f>I12*$F$49/$F$45</f>
        <v>13.591414436076059</v>
      </c>
      <c r="L12" s="24">
        <f>(H12-F12)/6</f>
        <v>-0.33333333333333331</v>
      </c>
      <c r="M12" s="2"/>
    </row>
    <row r="13" spans="2:13" ht="24" x14ac:dyDescent="0.25">
      <c r="B13" s="27"/>
      <c r="C13" s="55" t="s">
        <v>30</v>
      </c>
      <c r="D13" s="60" t="s">
        <v>33</v>
      </c>
      <c r="E13" s="1" t="s">
        <v>14</v>
      </c>
      <c r="F13" s="21">
        <v>6</v>
      </c>
      <c r="G13" s="21">
        <v>5</v>
      </c>
      <c r="H13" s="21">
        <v>4</v>
      </c>
      <c r="I13" s="24">
        <f>(F13+4*G13+H13)/6</f>
        <v>5</v>
      </c>
      <c r="J13" s="24">
        <f>I13/$F$46</f>
        <v>7.1428571428571432</v>
      </c>
      <c r="K13" s="25">
        <f>I13*$F$49/$F$45</f>
        <v>7.5507857978200335</v>
      </c>
      <c r="L13" s="24">
        <f>(H13-F13)/6</f>
        <v>-0.33333333333333331</v>
      </c>
      <c r="M13" s="2"/>
    </row>
    <row r="14" spans="2:13" ht="24" x14ac:dyDescent="0.25">
      <c r="B14" s="27"/>
      <c r="C14" s="55" t="s">
        <v>30</v>
      </c>
      <c r="D14" s="60" t="s">
        <v>51</v>
      </c>
      <c r="E14" s="1" t="s">
        <v>14</v>
      </c>
      <c r="F14" s="21">
        <v>3</v>
      </c>
      <c r="G14" s="21">
        <v>2</v>
      </c>
      <c r="H14" s="21">
        <v>1</v>
      </c>
      <c r="I14" s="24">
        <f t="shared" ref="I14:I15" si="6">(F14+4*G14+H14)/6</f>
        <v>2</v>
      </c>
      <c r="J14" s="24">
        <f>I14/$F$46</f>
        <v>2.8571428571428572</v>
      </c>
      <c r="K14" s="25">
        <f>I14*$F$49/$F$45</f>
        <v>3.0203143191280128</v>
      </c>
      <c r="L14" s="24">
        <f t="shared" ref="L14:L15" si="7">(H14-F14)/6</f>
        <v>-0.33333333333333331</v>
      </c>
      <c r="M14" s="63"/>
    </row>
    <row r="15" spans="2:13" ht="24" x14ac:dyDescent="0.25">
      <c r="B15" s="27"/>
      <c r="C15" s="55" t="s">
        <v>30</v>
      </c>
      <c r="D15" s="60" t="s">
        <v>52</v>
      </c>
      <c r="E15" s="1" t="s">
        <v>14</v>
      </c>
      <c r="F15" s="21">
        <v>3</v>
      </c>
      <c r="G15" s="21">
        <v>2</v>
      </c>
      <c r="H15" s="21">
        <v>1</v>
      </c>
      <c r="I15" s="31">
        <f t="shared" si="6"/>
        <v>2</v>
      </c>
      <c r="J15" s="31">
        <f>I15/$F$46</f>
        <v>2.8571428571428572</v>
      </c>
      <c r="K15" s="33">
        <f>I15*$F$49/$F$45</f>
        <v>3.0203143191280128</v>
      </c>
      <c r="L15" s="31">
        <f t="shared" si="7"/>
        <v>-0.33333333333333331</v>
      </c>
      <c r="M15" s="63"/>
    </row>
    <row r="16" spans="2:13" ht="24" x14ac:dyDescent="0.25">
      <c r="B16" s="27"/>
      <c r="C16" s="55" t="s">
        <v>30</v>
      </c>
      <c r="D16" s="60" t="s">
        <v>53</v>
      </c>
      <c r="E16" s="1" t="s">
        <v>14</v>
      </c>
      <c r="F16" s="21">
        <v>3</v>
      </c>
      <c r="G16" s="21">
        <v>2</v>
      </c>
      <c r="H16" s="21">
        <v>1</v>
      </c>
      <c r="I16" s="24">
        <f>(F16+4*G16+H16)/6</f>
        <v>2</v>
      </c>
      <c r="J16" s="24">
        <f>I16/$F$46</f>
        <v>2.8571428571428572</v>
      </c>
      <c r="K16" s="25">
        <f>I16*$F$49/$F$45</f>
        <v>3.0203143191280128</v>
      </c>
      <c r="L16" s="24">
        <f>(H16-F16)/6</f>
        <v>-0.33333333333333331</v>
      </c>
      <c r="M16" s="63"/>
    </row>
    <row r="17" spans="2:13" ht="24" x14ac:dyDescent="0.25">
      <c r="B17" s="27"/>
      <c r="C17" s="55" t="s">
        <v>30</v>
      </c>
      <c r="D17" s="60" t="s">
        <v>35</v>
      </c>
      <c r="E17" s="1" t="s">
        <v>14</v>
      </c>
      <c r="F17" s="21">
        <v>2</v>
      </c>
      <c r="G17" s="21">
        <v>1</v>
      </c>
      <c r="H17" s="21">
        <v>1</v>
      </c>
      <c r="I17" s="24">
        <f t="shared" ref="I17" si="8">(F17+4*G17+H17)/6</f>
        <v>1.1666666666666667</v>
      </c>
      <c r="J17" s="24">
        <f>I17/$F$46</f>
        <v>1.666666666666667</v>
      </c>
      <c r="K17" s="25">
        <f>I17*$F$49/$F$45</f>
        <v>1.7618500194913411</v>
      </c>
      <c r="L17" s="24">
        <f t="shared" ref="L17" si="9">(H17-F17)/6</f>
        <v>-0.16666666666666666</v>
      </c>
      <c r="M17" s="63"/>
    </row>
    <row r="18" spans="2:13" ht="24" x14ac:dyDescent="0.25">
      <c r="B18" s="27"/>
      <c r="C18" s="55" t="s">
        <v>30</v>
      </c>
      <c r="D18" s="60" t="s">
        <v>54</v>
      </c>
      <c r="E18" s="1" t="s">
        <v>14</v>
      </c>
      <c r="F18" s="21">
        <v>3</v>
      </c>
      <c r="G18" s="21">
        <v>2</v>
      </c>
      <c r="H18" s="21">
        <v>1</v>
      </c>
      <c r="I18" s="24">
        <f>(F18+4*G18+H18)/6</f>
        <v>2</v>
      </c>
      <c r="J18" s="24">
        <f>I18/$F$46</f>
        <v>2.8571428571428572</v>
      </c>
      <c r="K18" s="25">
        <f>I18*$F$49/$F$45</f>
        <v>3.0203143191280128</v>
      </c>
      <c r="L18" s="24">
        <f>(H18-F18)/6</f>
        <v>-0.33333333333333331</v>
      </c>
      <c r="M18" s="63"/>
    </row>
    <row r="19" spans="2:13" ht="24" x14ac:dyDescent="0.25">
      <c r="B19" s="27"/>
      <c r="C19" s="55" t="s">
        <v>30</v>
      </c>
      <c r="D19" s="60" t="s">
        <v>34</v>
      </c>
      <c r="E19" s="1" t="s">
        <v>14</v>
      </c>
      <c r="F19" s="21">
        <v>2</v>
      </c>
      <c r="G19" s="21">
        <v>1</v>
      </c>
      <c r="H19" s="21">
        <v>1</v>
      </c>
      <c r="I19" s="24">
        <f t="shared" ref="I19:I34" si="10">(F19+4*G19+H19)/6</f>
        <v>1.1666666666666667</v>
      </c>
      <c r="J19" s="24">
        <f>I19/$F$46</f>
        <v>1.666666666666667</v>
      </c>
      <c r="K19" s="25">
        <f>I19*$F$49/$F$45</f>
        <v>1.7618500194913411</v>
      </c>
      <c r="L19" s="24">
        <f t="shared" ref="L19:L34" si="11">(H19-F19)/6</f>
        <v>-0.16666666666666666</v>
      </c>
      <c r="M19" s="63" t="s">
        <v>64</v>
      </c>
    </row>
    <row r="20" spans="2:13" ht="24" x14ac:dyDescent="0.25">
      <c r="B20" s="27"/>
      <c r="C20" s="55" t="s">
        <v>30</v>
      </c>
      <c r="D20" s="60" t="s">
        <v>55</v>
      </c>
      <c r="E20" s="1" t="s">
        <v>14</v>
      </c>
      <c r="F20" s="21">
        <v>3</v>
      </c>
      <c r="G20" s="21">
        <v>2</v>
      </c>
      <c r="H20" s="21">
        <v>1</v>
      </c>
      <c r="I20" s="24">
        <f t="shared" si="10"/>
        <v>2</v>
      </c>
      <c r="J20" s="24">
        <f>I20/$F$46</f>
        <v>2.8571428571428572</v>
      </c>
      <c r="K20" s="25">
        <f>I20*$F$49/$F$45</f>
        <v>3.0203143191280128</v>
      </c>
      <c r="L20" s="24">
        <f t="shared" si="11"/>
        <v>-0.33333333333333331</v>
      </c>
      <c r="M20" s="63" t="s">
        <v>64</v>
      </c>
    </row>
    <row r="21" spans="2:13" ht="24" x14ac:dyDescent="0.25">
      <c r="B21" s="27"/>
      <c r="C21" s="55" t="s">
        <v>30</v>
      </c>
      <c r="D21" s="60" t="s">
        <v>36</v>
      </c>
      <c r="E21" s="1" t="s">
        <v>14</v>
      </c>
      <c r="F21" s="21">
        <v>2</v>
      </c>
      <c r="G21" s="21">
        <v>1</v>
      </c>
      <c r="H21" s="21">
        <v>1</v>
      </c>
      <c r="I21" s="24">
        <f t="shared" si="10"/>
        <v>1.1666666666666667</v>
      </c>
      <c r="J21" s="24">
        <f>I21/$F$46</f>
        <v>1.666666666666667</v>
      </c>
      <c r="K21" s="25">
        <f>I21*$F$49/$F$45</f>
        <v>1.7618500194913411</v>
      </c>
      <c r="L21" s="24">
        <f t="shared" si="11"/>
        <v>-0.16666666666666666</v>
      </c>
      <c r="M21" s="63" t="s">
        <v>64</v>
      </c>
    </row>
    <row r="22" spans="2:13" ht="24" x14ac:dyDescent="0.25">
      <c r="B22" s="27"/>
      <c r="C22" s="55" t="s">
        <v>30</v>
      </c>
      <c r="D22" s="60" t="s">
        <v>56</v>
      </c>
      <c r="E22" s="1" t="s">
        <v>14</v>
      </c>
      <c r="F22" s="21">
        <v>3</v>
      </c>
      <c r="G22" s="21">
        <v>2</v>
      </c>
      <c r="H22" s="21">
        <v>1</v>
      </c>
      <c r="I22" s="24">
        <f t="shared" si="10"/>
        <v>2</v>
      </c>
      <c r="J22" s="24">
        <f>I22/$F$46</f>
        <v>2.8571428571428572</v>
      </c>
      <c r="K22" s="25">
        <f>I22*$F$49/$F$45</f>
        <v>3.0203143191280128</v>
      </c>
      <c r="L22" s="24">
        <f t="shared" si="11"/>
        <v>-0.33333333333333331</v>
      </c>
      <c r="M22" s="63" t="s">
        <v>64</v>
      </c>
    </row>
    <row r="23" spans="2:13" ht="24" x14ac:dyDescent="0.25">
      <c r="B23" s="27"/>
      <c r="C23" s="55" t="s">
        <v>30</v>
      </c>
      <c r="D23" s="60" t="s">
        <v>57</v>
      </c>
      <c r="E23" s="1" t="s">
        <v>14</v>
      </c>
      <c r="F23" s="21">
        <v>3</v>
      </c>
      <c r="G23" s="21">
        <v>2</v>
      </c>
      <c r="H23" s="21">
        <v>1</v>
      </c>
      <c r="I23" s="24">
        <f t="shared" si="10"/>
        <v>2</v>
      </c>
      <c r="J23" s="24">
        <f>I23/$F$46</f>
        <v>2.8571428571428572</v>
      </c>
      <c r="K23" s="25">
        <f>I23*$F$49/$F$45</f>
        <v>3.0203143191280128</v>
      </c>
      <c r="L23" s="24">
        <f t="shared" si="11"/>
        <v>-0.33333333333333331</v>
      </c>
      <c r="M23" s="63" t="s">
        <v>64</v>
      </c>
    </row>
    <row r="24" spans="2:13" ht="24" x14ac:dyDescent="0.25">
      <c r="B24" s="27"/>
      <c r="C24" s="55" t="s">
        <v>30</v>
      </c>
      <c r="D24" s="60" t="s">
        <v>58</v>
      </c>
      <c r="E24" s="1" t="s">
        <v>14</v>
      </c>
      <c r="F24" s="21">
        <v>3</v>
      </c>
      <c r="G24" s="21">
        <v>2</v>
      </c>
      <c r="H24" s="21">
        <v>1</v>
      </c>
      <c r="I24" s="24">
        <f t="shared" si="10"/>
        <v>2</v>
      </c>
      <c r="J24" s="24">
        <f>I24/$F$46</f>
        <v>2.8571428571428572</v>
      </c>
      <c r="K24" s="25">
        <f>I24*$F$49/$F$45</f>
        <v>3.0203143191280128</v>
      </c>
      <c r="L24" s="24">
        <f t="shared" si="11"/>
        <v>-0.33333333333333331</v>
      </c>
      <c r="M24" s="63" t="s">
        <v>64</v>
      </c>
    </row>
    <row r="25" spans="2:13" ht="24" x14ac:dyDescent="0.25">
      <c r="B25" s="27"/>
      <c r="C25" s="55" t="s">
        <v>30</v>
      </c>
      <c r="D25" s="60" t="s">
        <v>59</v>
      </c>
      <c r="E25" s="1" t="s">
        <v>14</v>
      </c>
      <c r="F25" s="21">
        <v>3</v>
      </c>
      <c r="G25" s="21">
        <v>2</v>
      </c>
      <c r="H25" s="21">
        <v>1</v>
      </c>
      <c r="I25" s="24">
        <f t="shared" si="10"/>
        <v>2</v>
      </c>
      <c r="J25" s="24">
        <f>I25/$F$46</f>
        <v>2.8571428571428572</v>
      </c>
      <c r="K25" s="25">
        <f>I25*$F$49/$F$45</f>
        <v>3.0203143191280128</v>
      </c>
      <c r="L25" s="24">
        <f t="shared" si="11"/>
        <v>-0.33333333333333331</v>
      </c>
      <c r="M25" s="63" t="s">
        <v>64</v>
      </c>
    </row>
    <row r="26" spans="2:13" ht="24" x14ac:dyDescent="0.25">
      <c r="B26" s="27"/>
      <c r="C26" s="55" t="s">
        <v>30</v>
      </c>
      <c r="D26" s="60" t="s">
        <v>37</v>
      </c>
      <c r="E26" s="1" t="s">
        <v>14</v>
      </c>
      <c r="F26" s="21">
        <v>2</v>
      </c>
      <c r="G26" s="21">
        <v>1</v>
      </c>
      <c r="H26" s="21">
        <v>1</v>
      </c>
      <c r="I26" s="24">
        <f t="shared" si="10"/>
        <v>1.1666666666666667</v>
      </c>
      <c r="J26" s="24">
        <f>I26/$F$46</f>
        <v>1.666666666666667</v>
      </c>
      <c r="K26" s="25">
        <f>I26*$F$49/$F$45</f>
        <v>1.7618500194913411</v>
      </c>
      <c r="L26" s="24">
        <f t="shared" si="11"/>
        <v>-0.16666666666666666</v>
      </c>
      <c r="M26" s="63" t="s">
        <v>64</v>
      </c>
    </row>
    <row r="27" spans="2:13" ht="24" x14ac:dyDescent="0.25">
      <c r="B27" s="27"/>
      <c r="C27" s="55" t="s">
        <v>30</v>
      </c>
      <c r="D27" s="60" t="s">
        <v>60</v>
      </c>
      <c r="E27" s="1" t="s">
        <v>14</v>
      </c>
      <c r="F27" s="21">
        <v>3</v>
      </c>
      <c r="G27" s="21">
        <v>2</v>
      </c>
      <c r="H27" s="21">
        <v>1</v>
      </c>
      <c r="I27" s="24">
        <f t="shared" si="10"/>
        <v>2</v>
      </c>
      <c r="J27" s="24">
        <f>I27/$F$46</f>
        <v>2.8571428571428572</v>
      </c>
      <c r="K27" s="25">
        <f>I27*$F$49/$F$45</f>
        <v>3.0203143191280128</v>
      </c>
      <c r="L27" s="24">
        <f t="shared" si="11"/>
        <v>-0.33333333333333331</v>
      </c>
      <c r="M27" s="63" t="s">
        <v>64</v>
      </c>
    </row>
    <row r="28" spans="2:13" ht="24" x14ac:dyDescent="0.25">
      <c r="B28" s="27"/>
      <c r="C28" s="55" t="s">
        <v>30</v>
      </c>
      <c r="D28" s="60" t="s">
        <v>38</v>
      </c>
      <c r="E28" s="1" t="s">
        <v>14</v>
      </c>
      <c r="F28" s="21">
        <v>2</v>
      </c>
      <c r="G28" s="21">
        <v>1</v>
      </c>
      <c r="H28" s="21">
        <v>1</v>
      </c>
      <c r="I28" s="24">
        <f t="shared" si="10"/>
        <v>1.1666666666666667</v>
      </c>
      <c r="J28" s="24">
        <f>I28/$F$46</f>
        <v>1.666666666666667</v>
      </c>
      <c r="K28" s="25">
        <f>I28*$F$49/$F$45</f>
        <v>1.7618500194913411</v>
      </c>
      <c r="L28" s="24">
        <f t="shared" si="11"/>
        <v>-0.16666666666666666</v>
      </c>
      <c r="M28" s="63" t="s">
        <v>64</v>
      </c>
    </row>
    <row r="29" spans="2:13" ht="24" x14ac:dyDescent="0.25">
      <c r="B29" s="27"/>
      <c r="C29" s="55" t="s">
        <v>30</v>
      </c>
      <c r="D29" s="60" t="s">
        <v>61</v>
      </c>
      <c r="E29" s="1" t="s">
        <v>14</v>
      </c>
      <c r="F29" s="21">
        <v>3</v>
      </c>
      <c r="G29" s="21">
        <v>2</v>
      </c>
      <c r="H29" s="21">
        <v>1</v>
      </c>
      <c r="I29" s="24">
        <f t="shared" ref="I29:I33" si="12">(F29+4*G29+H29)/6</f>
        <v>2</v>
      </c>
      <c r="J29" s="24">
        <f>I29/$F$46</f>
        <v>2.8571428571428572</v>
      </c>
      <c r="K29" s="25">
        <f t="shared" ref="K29:K33" si="13">I29*$F$49/$F$45</f>
        <v>3.0203143191280128</v>
      </c>
      <c r="L29" s="24">
        <f t="shared" ref="L29:L33" si="14">(H29-F29)/6</f>
        <v>-0.33333333333333331</v>
      </c>
      <c r="M29" s="63" t="s">
        <v>64</v>
      </c>
    </row>
    <row r="30" spans="2:13" ht="24" x14ac:dyDescent="0.25">
      <c r="B30" s="27"/>
      <c r="C30" s="55" t="s">
        <v>30</v>
      </c>
      <c r="D30" s="60" t="s">
        <v>62</v>
      </c>
      <c r="E30" s="1" t="s">
        <v>14</v>
      </c>
      <c r="F30" s="21">
        <v>3</v>
      </c>
      <c r="G30" s="21">
        <v>2</v>
      </c>
      <c r="H30" s="21">
        <v>1</v>
      </c>
      <c r="I30" s="24">
        <f t="shared" si="12"/>
        <v>2</v>
      </c>
      <c r="J30" s="24">
        <f>I30/$F$46</f>
        <v>2.8571428571428572</v>
      </c>
      <c r="K30" s="25">
        <f t="shared" si="13"/>
        <v>3.0203143191280128</v>
      </c>
      <c r="L30" s="24">
        <f t="shared" si="14"/>
        <v>-0.33333333333333331</v>
      </c>
      <c r="M30" s="63" t="s">
        <v>64</v>
      </c>
    </row>
    <row r="31" spans="2:13" ht="24" x14ac:dyDescent="0.25">
      <c r="B31" s="27"/>
      <c r="C31" s="55" t="s">
        <v>30</v>
      </c>
      <c r="D31" s="60" t="s">
        <v>39</v>
      </c>
      <c r="E31" s="1" t="s">
        <v>14</v>
      </c>
      <c r="F31" s="21">
        <v>2</v>
      </c>
      <c r="G31" s="21">
        <v>1</v>
      </c>
      <c r="H31" s="21">
        <v>1</v>
      </c>
      <c r="I31" s="24">
        <f t="shared" si="12"/>
        <v>1.1666666666666667</v>
      </c>
      <c r="J31" s="24">
        <f>I31/$F$46</f>
        <v>1.666666666666667</v>
      </c>
      <c r="K31" s="25">
        <f t="shared" si="13"/>
        <v>1.7618500194913411</v>
      </c>
      <c r="L31" s="24">
        <f t="shared" si="14"/>
        <v>-0.16666666666666666</v>
      </c>
      <c r="M31" s="63" t="s">
        <v>64</v>
      </c>
    </row>
    <row r="32" spans="2:13" ht="24" x14ac:dyDescent="0.25">
      <c r="B32" s="27"/>
      <c r="C32" s="55" t="s">
        <v>30</v>
      </c>
      <c r="D32" s="60" t="s">
        <v>40</v>
      </c>
      <c r="E32" s="1" t="s">
        <v>14</v>
      </c>
      <c r="F32" s="21">
        <v>2</v>
      </c>
      <c r="G32" s="21">
        <v>1</v>
      </c>
      <c r="H32" s="21">
        <v>1</v>
      </c>
      <c r="I32" s="24">
        <f t="shared" si="12"/>
        <v>1.1666666666666667</v>
      </c>
      <c r="J32" s="24">
        <f>I32/$F$46</f>
        <v>1.666666666666667</v>
      </c>
      <c r="K32" s="25">
        <f t="shared" si="13"/>
        <v>1.7618500194913411</v>
      </c>
      <c r="L32" s="24">
        <f t="shared" si="14"/>
        <v>-0.16666666666666666</v>
      </c>
      <c r="M32" s="63" t="s">
        <v>64</v>
      </c>
    </row>
    <row r="33" spans="2:13" ht="24" x14ac:dyDescent="0.25">
      <c r="B33" s="27"/>
      <c r="C33" s="55" t="s">
        <v>30</v>
      </c>
      <c r="D33" s="60" t="s">
        <v>41</v>
      </c>
      <c r="E33" s="1" t="s">
        <v>14</v>
      </c>
      <c r="F33" s="21">
        <v>2</v>
      </c>
      <c r="G33" s="21">
        <v>1</v>
      </c>
      <c r="H33" s="21">
        <v>1</v>
      </c>
      <c r="I33" s="24">
        <f t="shared" si="12"/>
        <v>1.1666666666666667</v>
      </c>
      <c r="J33" s="24">
        <f>I33/$F$46</f>
        <v>1.666666666666667</v>
      </c>
      <c r="K33" s="25">
        <f t="shared" si="13"/>
        <v>1.7618500194913411</v>
      </c>
      <c r="L33" s="24">
        <f t="shared" si="14"/>
        <v>-0.16666666666666666</v>
      </c>
      <c r="M33" s="63" t="s">
        <v>64</v>
      </c>
    </row>
    <row r="34" spans="2:13" ht="24" x14ac:dyDescent="0.25">
      <c r="B34" s="27"/>
      <c r="C34" s="55" t="s">
        <v>30</v>
      </c>
      <c r="D34" s="60" t="s">
        <v>63</v>
      </c>
      <c r="E34" s="1" t="s">
        <v>14</v>
      </c>
      <c r="F34" s="21">
        <v>3</v>
      </c>
      <c r="G34" s="21">
        <v>2</v>
      </c>
      <c r="H34" s="21">
        <v>1</v>
      </c>
      <c r="I34" s="24">
        <f t="shared" si="10"/>
        <v>2</v>
      </c>
      <c r="J34" s="24">
        <f>I34/$F$46</f>
        <v>2.8571428571428572</v>
      </c>
      <c r="K34" s="25">
        <f t="shared" ref="K34:K39" si="15">I34*$F$49/$F$45</f>
        <v>3.0203143191280128</v>
      </c>
      <c r="L34" s="24">
        <f t="shared" si="11"/>
        <v>-0.33333333333333331</v>
      </c>
      <c r="M34" s="63" t="s">
        <v>64</v>
      </c>
    </row>
    <row r="35" spans="2:13" ht="24" x14ac:dyDescent="0.25">
      <c r="B35" s="27"/>
      <c r="C35" s="55" t="s">
        <v>30</v>
      </c>
      <c r="D35" s="60" t="s">
        <v>42</v>
      </c>
      <c r="E35" s="1" t="s">
        <v>14</v>
      </c>
      <c r="F35" s="21">
        <v>2</v>
      </c>
      <c r="G35" s="21">
        <v>1</v>
      </c>
      <c r="H35" s="21">
        <v>1</v>
      </c>
      <c r="I35" s="24">
        <f t="shared" si="0"/>
        <v>1.1666666666666667</v>
      </c>
      <c r="J35" s="24">
        <f>I35/$F$46</f>
        <v>1.666666666666667</v>
      </c>
      <c r="K35" s="25">
        <f t="shared" si="15"/>
        <v>1.7618500194913411</v>
      </c>
      <c r="L35" s="24">
        <f t="shared" si="1"/>
        <v>-0.16666666666666666</v>
      </c>
      <c r="M35" s="63" t="s">
        <v>64</v>
      </c>
    </row>
    <row r="36" spans="2:13" ht="24" x14ac:dyDescent="0.25">
      <c r="B36" s="27"/>
      <c r="C36" s="56" t="s">
        <v>15</v>
      </c>
      <c r="D36" s="56" t="s">
        <v>16</v>
      </c>
      <c r="E36" s="29" t="s">
        <v>17</v>
      </c>
      <c r="F36" s="30">
        <f>SUM(F5:F35)*0.3</f>
        <v>31.2</v>
      </c>
      <c r="G36" s="30">
        <f>SUM(G5:G35)*0.3</f>
        <v>21.9</v>
      </c>
      <c r="H36" s="30">
        <f>SUM(H5:H35)*0.3</f>
        <v>16.5</v>
      </c>
      <c r="I36" s="30">
        <f t="shared" ref="I36:I41" si="16">(F36+4*G36+H36)/6</f>
        <v>22.55</v>
      </c>
      <c r="J36" s="30">
        <f>I36/$F$46</f>
        <v>32.214285714285715</v>
      </c>
      <c r="K36" s="32">
        <f t="shared" si="15"/>
        <v>34.054043948168349</v>
      </c>
      <c r="L36" s="30">
        <f t="shared" ref="L36:L41" si="17">(H36-F36)/6</f>
        <v>-2.4499999999999997</v>
      </c>
      <c r="M36" s="49"/>
    </row>
    <row r="37" spans="2:13" ht="24" x14ac:dyDescent="0.25">
      <c r="B37" s="27"/>
      <c r="C37" s="57" t="s">
        <v>18</v>
      </c>
      <c r="D37" s="57" t="s">
        <v>18</v>
      </c>
      <c r="E37" s="29" t="s">
        <v>14</v>
      </c>
      <c r="F37" s="31">
        <f>SUM(F5:F35)*0.3</f>
        <v>31.2</v>
      </c>
      <c r="G37" s="31">
        <f>SUM(G5:G35)*0.3</f>
        <v>21.9</v>
      </c>
      <c r="H37" s="31">
        <f>SUM(H5:H35)*0.3</f>
        <v>16.5</v>
      </c>
      <c r="I37" s="31">
        <f t="shared" si="16"/>
        <v>22.55</v>
      </c>
      <c r="J37" s="31">
        <f>I37/$F$46</f>
        <v>32.214285714285715</v>
      </c>
      <c r="K37" s="33">
        <f t="shared" si="15"/>
        <v>34.054043948168349</v>
      </c>
      <c r="L37" s="31">
        <f t="shared" si="17"/>
        <v>-2.4499999999999997</v>
      </c>
      <c r="M37" s="50"/>
    </row>
    <row r="38" spans="2:13" ht="24" x14ac:dyDescent="0.25">
      <c r="B38" s="27"/>
      <c r="C38" s="57" t="s">
        <v>12</v>
      </c>
      <c r="D38" s="57" t="s">
        <v>19</v>
      </c>
      <c r="E38" s="29" t="s">
        <v>13</v>
      </c>
      <c r="F38" s="21">
        <v>6</v>
      </c>
      <c r="G38" s="21">
        <v>5</v>
      </c>
      <c r="H38" s="21">
        <v>4</v>
      </c>
      <c r="I38" s="31">
        <f t="shared" si="16"/>
        <v>5</v>
      </c>
      <c r="J38" s="31">
        <f>I38/$F$46</f>
        <v>7.1428571428571432</v>
      </c>
      <c r="K38" s="33">
        <f t="shared" si="15"/>
        <v>7.5507857978200335</v>
      </c>
      <c r="L38" s="31">
        <f t="shared" si="17"/>
        <v>-0.33333333333333331</v>
      </c>
      <c r="M38" s="50"/>
    </row>
    <row r="39" spans="2:13" x14ac:dyDescent="0.25">
      <c r="B39" s="27"/>
      <c r="C39" s="57" t="s">
        <v>20</v>
      </c>
      <c r="D39" s="61" t="s">
        <v>21</v>
      </c>
      <c r="E39" s="29" t="s">
        <v>13</v>
      </c>
      <c r="F39" s="21">
        <v>6</v>
      </c>
      <c r="G39" s="21">
        <v>5</v>
      </c>
      <c r="H39" s="21">
        <v>4</v>
      </c>
      <c r="I39" s="31">
        <f t="shared" si="16"/>
        <v>5</v>
      </c>
      <c r="J39" s="31">
        <f>I39/$F$46</f>
        <v>7.1428571428571432</v>
      </c>
      <c r="K39" s="33">
        <f t="shared" si="15"/>
        <v>7.5507857978200335</v>
      </c>
      <c r="L39" s="31">
        <f t="shared" si="17"/>
        <v>-0.33333333333333331</v>
      </c>
      <c r="M39" s="50"/>
    </row>
    <row r="40" spans="2:13" x14ac:dyDescent="0.25">
      <c r="B40" s="27"/>
      <c r="C40" s="57"/>
      <c r="D40" s="61" t="s">
        <v>22</v>
      </c>
      <c r="E40" s="29" t="s">
        <v>13</v>
      </c>
      <c r="F40" s="21">
        <v>1</v>
      </c>
      <c r="G40" s="21">
        <v>1</v>
      </c>
      <c r="H40" s="21">
        <v>1</v>
      </c>
      <c r="I40" s="31">
        <f t="shared" si="16"/>
        <v>1</v>
      </c>
      <c r="J40" s="31">
        <f>I40/$F$46</f>
        <v>1.4285714285714286</v>
      </c>
      <c r="K40" s="33">
        <f t="shared" ref="K40:K41" si="18">I40*$F$49/$F$45</f>
        <v>1.5101571595640064</v>
      </c>
      <c r="L40" s="31">
        <f t="shared" si="17"/>
        <v>0</v>
      </c>
      <c r="M40" s="50"/>
    </row>
    <row r="41" spans="2:13" ht="24" x14ac:dyDescent="0.25">
      <c r="B41" s="28"/>
      <c r="C41" s="57"/>
      <c r="D41" s="57" t="s">
        <v>23</v>
      </c>
      <c r="E41" s="29" t="s">
        <v>14</v>
      </c>
      <c r="F41" s="21">
        <v>1</v>
      </c>
      <c r="G41" s="21">
        <v>1</v>
      </c>
      <c r="H41" s="21">
        <v>1</v>
      </c>
      <c r="I41" s="31">
        <f t="shared" si="16"/>
        <v>1</v>
      </c>
      <c r="J41" s="31">
        <f>I41/$F$46</f>
        <v>1.4285714285714286</v>
      </c>
      <c r="K41" s="33">
        <f t="shared" si="18"/>
        <v>1.5101571595640064</v>
      </c>
      <c r="L41" s="31">
        <f t="shared" si="17"/>
        <v>0</v>
      </c>
      <c r="M41" s="50"/>
    </row>
    <row r="42" spans="2:13" x14ac:dyDescent="0.25">
      <c r="B42" s="3"/>
      <c r="C42" s="52"/>
      <c r="D42" s="4"/>
      <c r="E42" s="4"/>
      <c r="F42" s="5"/>
      <c r="G42" s="5"/>
      <c r="H42" s="5"/>
      <c r="I42" s="5"/>
      <c r="J42" s="5"/>
      <c r="K42" s="6"/>
      <c r="L42" s="5"/>
      <c r="M42" s="7"/>
    </row>
    <row r="43" spans="2:13" ht="15.75" thickBot="1" x14ac:dyDescent="0.3">
      <c r="B43" s="3"/>
      <c r="C43" s="52"/>
      <c r="D43" s="4"/>
      <c r="E43" s="4"/>
      <c r="F43" s="5"/>
      <c r="G43" s="5"/>
      <c r="H43" s="5"/>
      <c r="I43" s="5"/>
      <c r="J43" s="5"/>
      <c r="K43" s="6"/>
      <c r="L43" s="5"/>
      <c r="M43" s="7"/>
    </row>
    <row r="44" spans="2:13" x14ac:dyDescent="0.25">
      <c r="B44" s="3"/>
      <c r="C44" s="52"/>
      <c r="D44" s="67" t="s">
        <v>24</v>
      </c>
      <c r="E44" s="68"/>
      <c r="F44" s="44">
        <f>SUM(F3:F41)</f>
        <v>181.39999999999998</v>
      </c>
      <c r="G44" s="34">
        <f>SUM(G3:G41)</f>
        <v>130.80000000000001</v>
      </c>
      <c r="H44" s="34">
        <f>SUM(H3:H41)</f>
        <v>101</v>
      </c>
      <c r="I44" s="34"/>
      <c r="J44" s="34"/>
      <c r="K44" s="35"/>
      <c r="L44" s="36">
        <f>SQRT(SUMSQ(L3:L41))</f>
        <v>3.8339854517778811</v>
      </c>
      <c r="M44" s="7"/>
    </row>
    <row r="45" spans="2:13" x14ac:dyDescent="0.25">
      <c r="B45" s="3"/>
      <c r="C45" s="52"/>
      <c r="D45" s="69" t="s">
        <v>25</v>
      </c>
      <c r="E45" s="70"/>
      <c r="F45" s="45">
        <f>(F44+4*G44+H44)/6</f>
        <v>134.26666666666668</v>
      </c>
      <c r="G45" s="9"/>
      <c r="H45" s="8"/>
      <c r="I45" s="8"/>
      <c r="J45" s="8"/>
      <c r="K45" s="37"/>
      <c r="L45" s="38">
        <f>2*L44/F46</f>
        <v>10.954244147936803</v>
      </c>
      <c r="M45" s="7"/>
    </row>
    <row r="46" spans="2:13" x14ac:dyDescent="0.25">
      <c r="B46" s="3"/>
      <c r="C46" s="52"/>
      <c r="D46" s="69" t="s">
        <v>26</v>
      </c>
      <c r="E46" s="70"/>
      <c r="F46" s="46">
        <v>0.7</v>
      </c>
      <c r="G46" s="9"/>
      <c r="H46" s="8"/>
      <c r="I46" s="8"/>
      <c r="J46" s="8"/>
      <c r="K46" s="37"/>
      <c r="L46" s="39">
        <f>L45/F49</f>
        <v>5.4024662582887975E-2</v>
      </c>
      <c r="M46" s="7"/>
    </row>
    <row r="47" spans="2:13" x14ac:dyDescent="0.25">
      <c r="B47" s="10"/>
      <c r="C47" s="52"/>
      <c r="D47" s="69" t="s">
        <v>27</v>
      </c>
      <c r="E47" s="70"/>
      <c r="F47" s="45">
        <f>F44/F46</f>
        <v>259.14285714285711</v>
      </c>
      <c r="G47" s="9">
        <f>G44/F46</f>
        <v>186.85714285714289</v>
      </c>
      <c r="H47" s="8">
        <f>H44/F46</f>
        <v>144.28571428571431</v>
      </c>
      <c r="I47" s="8"/>
      <c r="J47" s="8"/>
      <c r="K47" s="37"/>
      <c r="L47" s="38"/>
      <c r="M47" s="7"/>
    </row>
    <row r="48" spans="2:13" x14ac:dyDescent="0.25">
      <c r="B48" s="10"/>
      <c r="C48" s="52"/>
      <c r="D48" s="71" t="s">
        <v>28</v>
      </c>
      <c r="E48" s="72"/>
      <c r="F48" s="48">
        <f>(F47+4*G47+H47)/6</f>
        <v>191.80952380952382</v>
      </c>
      <c r="G48" s="9"/>
      <c r="H48" s="8"/>
      <c r="I48" s="8"/>
      <c r="J48" s="8"/>
      <c r="K48" s="37"/>
      <c r="L48" s="38"/>
      <c r="M48" s="7"/>
    </row>
    <row r="49" spans="2:13" ht="15.75" thickBot="1" x14ac:dyDescent="0.3">
      <c r="B49" s="10"/>
      <c r="C49" s="52"/>
      <c r="D49" s="65" t="s">
        <v>29</v>
      </c>
      <c r="E49" s="66"/>
      <c r="F49" s="47">
        <f>F48+L44*2/F46</f>
        <v>202.76376795746063</v>
      </c>
      <c r="G49" s="41"/>
      <c r="H49" s="40"/>
      <c r="I49" s="40"/>
      <c r="J49" s="40"/>
      <c r="K49" s="42"/>
      <c r="L49" s="43"/>
      <c r="M49" s="10"/>
    </row>
    <row r="51" spans="2:13" x14ac:dyDescent="0.25">
      <c r="D51" s="62" t="s">
        <v>31</v>
      </c>
    </row>
    <row r="52" spans="2:13" ht="60" x14ac:dyDescent="0.25">
      <c r="D52" s="64" t="s">
        <v>43</v>
      </c>
    </row>
    <row r="53" spans="2:13" ht="90" x14ac:dyDescent="0.25">
      <c r="D53" s="64" t="s">
        <v>65</v>
      </c>
    </row>
  </sheetData>
  <mergeCells count="6">
    <mergeCell ref="D49:E49"/>
    <mergeCell ref="D44:E44"/>
    <mergeCell ref="D45:E45"/>
    <mergeCell ref="D46:E46"/>
    <mergeCell ref="D47:E47"/>
    <mergeCell ref="D48:E48"/>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Оценка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Egor Goncharov</dc:creator>
  <cp:lastModifiedBy>Egor Goncharov</cp:lastModifiedBy>
  <dcterms:created xsi:type="dcterms:W3CDTF">2014-11-25T10:49:29Z</dcterms:created>
  <dcterms:modified xsi:type="dcterms:W3CDTF">2015-05-26T14:07:24Z</dcterms:modified>
</cp:coreProperties>
</file>