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mol\Documents\GitHub\g-thermo\databases\"/>
    </mc:Choice>
  </mc:AlternateContent>
  <bookViews>
    <workbookView xWindow="0" yWindow="0" windowWidth="23040" windowHeight="8904"/>
  </bookViews>
  <sheets>
    <sheet name="General" sheetId="1" r:id="rId1"/>
    <sheet name="Other" sheetId="5" r:id="rId2"/>
    <sheet name="Cofactors" sheetId="4" r:id="rId3"/>
    <sheet name="DNARNA" sheetId="2" r:id="rId4"/>
    <sheet name="Carbohydrates" sheetId="3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K10" i="2" l="1"/>
  <c r="I15" i="2"/>
  <c r="J14" i="2" s="1"/>
  <c r="J12" i="2"/>
  <c r="J13" i="2"/>
  <c r="J11" i="2"/>
  <c r="G16" i="2" l="1"/>
  <c r="E21" i="2"/>
  <c r="E22" i="2"/>
  <c r="E23" i="2"/>
  <c r="E20" i="2"/>
  <c r="D24" i="2"/>
  <c r="D21" i="2"/>
  <c r="D22" i="2"/>
  <c r="D23" i="2"/>
  <c r="D20" i="2"/>
  <c r="I12" i="2"/>
  <c r="I13" i="2"/>
  <c r="I14" i="2"/>
  <c r="I11" i="2"/>
  <c r="H12" i="2"/>
  <c r="H13" i="2"/>
  <c r="H14" i="2"/>
  <c r="H11" i="2"/>
  <c r="G12" i="2"/>
  <c r="G13" i="2"/>
  <c r="G14" i="2"/>
  <c r="G11" i="2"/>
  <c r="D5" i="2"/>
  <c r="D6" i="2"/>
  <c r="D7" i="2"/>
  <c r="D4" i="2"/>
  <c r="D8" i="2" s="1"/>
  <c r="G1" i="2" s="1"/>
  <c r="G3" i="2" s="1"/>
  <c r="E5" i="3"/>
  <c r="E6" i="3"/>
  <c r="E7" i="3"/>
  <c r="E8" i="3"/>
  <c r="E9" i="3"/>
  <c r="E4" i="3"/>
  <c r="D9" i="3"/>
  <c r="D7" i="3"/>
  <c r="D6" i="3"/>
  <c r="D5" i="3"/>
  <c r="D8" i="3"/>
  <c r="D4" i="3"/>
  <c r="E5" i="2" l="1"/>
  <c r="E6" i="2"/>
  <c r="E7" i="2"/>
  <c r="E4" i="2"/>
</calcChain>
</file>

<file path=xl/sharedStrings.xml><?xml version="1.0" encoding="utf-8"?>
<sst xmlns="http://schemas.openxmlformats.org/spreadsheetml/2006/main" count="224" uniqueCount="190">
  <si>
    <t>Biomass reaction</t>
  </si>
  <si>
    <t>Metabolite</t>
  </si>
  <si>
    <t>Model</t>
  </si>
  <si>
    <t>Thesis</t>
  </si>
  <si>
    <t>h2o_c</t>
  </si>
  <si>
    <t>qh2_c</t>
  </si>
  <si>
    <t>coa_c</t>
  </si>
  <si>
    <t>leu__L_c</t>
  </si>
  <si>
    <t>ptrc_c</t>
  </si>
  <si>
    <t>his__L_c</t>
  </si>
  <si>
    <t>gmp_c</t>
  </si>
  <si>
    <t>pro__L_c</t>
  </si>
  <si>
    <t>asn__L_c</t>
  </si>
  <si>
    <t>fad_c</t>
  </si>
  <si>
    <t>val__L_c</t>
  </si>
  <si>
    <t>thr__L_c</t>
  </si>
  <si>
    <t>phe__L_c</t>
  </si>
  <si>
    <t>succoa_c</t>
  </si>
  <si>
    <t>fe2_c</t>
  </si>
  <si>
    <t>fe3_c</t>
  </si>
  <si>
    <t>amp_c</t>
  </si>
  <si>
    <t>dcmp_c</t>
  </si>
  <si>
    <t>atp_c</t>
  </si>
  <si>
    <t>chor_c</t>
  </si>
  <si>
    <t>ribflv_c</t>
  </si>
  <si>
    <t>accoa_c</t>
  </si>
  <si>
    <t>glu__L_c</t>
  </si>
  <si>
    <t>damp_c</t>
  </si>
  <si>
    <t>dgmp_c</t>
  </si>
  <si>
    <t>dtmp_c</t>
  </si>
  <si>
    <t>ile__L_c</t>
  </si>
  <si>
    <t>nad_c</t>
  </si>
  <si>
    <t>gly_c</t>
  </si>
  <si>
    <t>ala__L_c</t>
  </si>
  <si>
    <t>nadh_c</t>
  </si>
  <si>
    <t>cl_c</t>
  </si>
  <si>
    <t>lys__L_c</t>
  </si>
  <si>
    <t>asp__L_c</t>
  </si>
  <si>
    <t>gthrd_c</t>
  </si>
  <si>
    <t>nadph_c</t>
  </si>
  <si>
    <t>cmp_c</t>
  </si>
  <si>
    <t>arg__L_c</t>
  </si>
  <si>
    <t>gln__L_c</t>
  </si>
  <si>
    <t>ser__L_c</t>
  </si>
  <si>
    <t>nadp_c</t>
  </si>
  <si>
    <t>thmpp_c</t>
  </si>
  <si>
    <t>met__L_c</t>
  </si>
  <si>
    <t>trp__L_c</t>
  </si>
  <si>
    <t>tyr__L_c</t>
  </si>
  <si>
    <t>cys__L_c</t>
  </si>
  <si>
    <t>ump_c</t>
  </si>
  <si>
    <t>h_c</t>
  </si>
  <si>
    <t>adp_c</t>
  </si>
  <si>
    <t>pi_c</t>
  </si>
  <si>
    <t>Biomass_c</t>
  </si>
  <si>
    <t>-104.9974</t>
  </si>
  <si>
    <t>-105.027303042</t>
  </si>
  <si>
    <t>104.9974</t>
  </si>
  <si>
    <t>104.9856</t>
  </si>
  <si>
    <t>Change</t>
  </si>
  <si>
    <t>Fit for GAM at the end</t>
  </si>
  <si>
    <t>Fit for GAM at the end &amp; correct with PI need</t>
  </si>
  <si>
    <t>Fit for GAM at the end &amp; correct with ATP need</t>
  </si>
  <si>
    <t>k_c</t>
  </si>
  <si>
    <t>Mg2_c</t>
  </si>
  <si>
    <t>ca2_c</t>
  </si>
  <si>
    <t>ppi</t>
  </si>
  <si>
    <t>-0.01763</t>
  </si>
  <si>
    <t>-0.7082</t>
  </si>
  <si>
    <t>-0.0988</t>
  </si>
  <si>
    <t>-0.00315</t>
  </si>
  <si>
    <t>-0.0012</t>
  </si>
  <si>
    <t>-0.0041</t>
  </si>
  <si>
    <t>-0.45663</t>
  </si>
  <si>
    <t>-0.57589</t>
  </si>
  <si>
    <t>-0.42128</t>
  </si>
  <si>
    <t>-0.38917</t>
  </si>
  <si>
    <t>-0.30553</t>
  </si>
  <si>
    <t>-0.20287</t>
  </si>
  <si>
    <t>-0.30102</t>
  </si>
  <si>
    <t>-0.16253</t>
  </si>
  <si>
    <t>-0.11603</t>
  </si>
  <si>
    <t>-0.11494</t>
  </si>
  <si>
    <t>-0.12081</t>
  </si>
  <si>
    <t>-0.09317</t>
  </si>
  <si>
    <t>-0.35521</t>
  </si>
  <si>
    <t>-0.20505</t>
  </si>
  <si>
    <t>-0.08716</t>
  </si>
  <si>
    <t>-0.248575</t>
  </si>
  <si>
    <t>-0.360645</t>
  </si>
  <si>
    <t>-0.18652</t>
  </si>
  <si>
    <t>Fatty acid &amp; lipids</t>
  </si>
  <si>
    <t>SLIMEr approach</t>
  </si>
  <si>
    <t>10fthf_c</t>
  </si>
  <si>
    <t>Can be done soon</t>
  </si>
  <si>
    <t>Done already</t>
  </si>
  <si>
    <t>Needs more work</t>
  </si>
  <si>
    <t>Arabinose</t>
  </si>
  <si>
    <t>Galactose</t>
  </si>
  <si>
    <t>Glucose</t>
  </si>
  <si>
    <t>Xylose</t>
  </si>
  <si>
    <t>Mannose</t>
  </si>
  <si>
    <t>Fructose</t>
  </si>
  <si>
    <t>fig 4.6: glycerol + fatty acid</t>
  </si>
  <si>
    <t>Total carbohydrate</t>
  </si>
  <si>
    <t>g carb/gCDW</t>
  </si>
  <si>
    <t>galactose</t>
  </si>
  <si>
    <t>glucose</t>
  </si>
  <si>
    <t>xylose</t>
  </si>
  <si>
    <t>mannose</t>
  </si>
  <si>
    <t>fructose</t>
  </si>
  <si>
    <t>Carb</t>
  </si>
  <si>
    <t>%</t>
  </si>
  <si>
    <t>MW (g/mol)</t>
  </si>
  <si>
    <t>g/gcdw</t>
  </si>
  <si>
    <t>mmol/gcdw</t>
  </si>
  <si>
    <t>DNA</t>
  </si>
  <si>
    <t>dAMP</t>
  </si>
  <si>
    <t>dCMP</t>
  </si>
  <si>
    <t>dTMP</t>
  </si>
  <si>
    <t>dGMP</t>
  </si>
  <si>
    <t>RNA</t>
  </si>
  <si>
    <t>16% gDCW</t>
  </si>
  <si>
    <t>1% gDCW</t>
  </si>
  <si>
    <t>g/gdcw</t>
  </si>
  <si>
    <t>AMP</t>
  </si>
  <si>
    <t>CMP</t>
  </si>
  <si>
    <t>UMP</t>
  </si>
  <si>
    <t>GMP</t>
  </si>
  <si>
    <t>GC-content</t>
  </si>
  <si>
    <t>mol G&amp;C per mol DNA</t>
  </si>
  <si>
    <t>% mol/mol</t>
  </si>
  <si>
    <t>Average MW</t>
  </si>
  <si>
    <t>Average MW (g/mol)</t>
  </si>
  <si>
    <t>mol/gCDW</t>
  </si>
  <si>
    <t>=</t>
  </si>
  <si>
    <t>mmol/gCDW</t>
  </si>
  <si>
    <t>range of 0.02</t>
  </si>
  <si>
    <t>Calculate averages from table</t>
  </si>
  <si>
    <t>Macthes GC content, so can just use</t>
  </si>
  <si>
    <t>Average aero</t>
  </si>
  <si>
    <t>average anaerob</t>
  </si>
  <si>
    <t>total average</t>
  </si>
  <si>
    <t>R1A1</t>
  </si>
  <si>
    <t>R1A2</t>
  </si>
  <si>
    <t>R1An1</t>
  </si>
  <si>
    <t>R1An2</t>
  </si>
  <si>
    <t>-0.0456252120295744</t>
  </si>
  <si>
    <t>-0.212235581261101</t>
  </si>
  <si>
    <t>-0.0107246703263766</t>
  </si>
  <si>
    <t>-0.204369984746553</t>
  </si>
  <si>
    <t>-0.00641061121225577</t>
  </si>
  <si>
    <t>-0.117366598967584</t>
  </si>
  <si>
    <t>Assume GC content is the same</t>
  </si>
  <si>
    <t xml:space="preserve">Average MW RNA: </t>
  </si>
  <si>
    <t>-0.133587054328746</t>
  </si>
  <si>
    <t>-0.102432476287413</t>
  </si>
  <si>
    <t>GC content</t>
  </si>
  <si>
    <t>This is way too high, so I don't trust this. I will use the estimation above.</t>
  </si>
  <si>
    <t>Use estimation from GC content</t>
  </si>
  <si>
    <t>-0.00867142964560465</t>
  </si>
  <si>
    <t>-0.00664911743143537</t>
  </si>
  <si>
    <t>Cofactor</t>
  </si>
  <si>
    <t>NADH</t>
  </si>
  <si>
    <t>FAD</t>
  </si>
  <si>
    <t>ribflav</t>
  </si>
  <si>
    <t>E. coli</t>
  </si>
  <si>
    <t>B. sub</t>
  </si>
  <si>
    <t>Yeast</t>
  </si>
  <si>
    <t>NAD</t>
  </si>
  <si>
    <t>NADPH</t>
  </si>
  <si>
    <t>NADP</t>
  </si>
  <si>
    <t>coA</t>
  </si>
  <si>
    <t>Our model</t>
  </si>
  <si>
    <t xml:space="preserve">Average </t>
  </si>
  <si>
    <t>-0.000045</t>
  </si>
  <si>
    <t>-0.000223</t>
  </si>
  <si>
    <t>-0.000168</t>
  </si>
  <si>
    <t>Compound</t>
  </si>
  <si>
    <t>accoa</t>
  </si>
  <si>
    <t>succoa</t>
  </si>
  <si>
    <t>chor</t>
  </si>
  <si>
    <t>thmpp</t>
  </si>
  <si>
    <t>gthrd</t>
  </si>
  <si>
    <t>ptrc</t>
  </si>
  <si>
    <t>B. subtilis</t>
  </si>
  <si>
    <t>-0.000279</t>
  </si>
  <si>
    <t>remove alltogether?</t>
  </si>
  <si>
    <t>-0.03327</t>
  </si>
  <si>
    <t>-0.000098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</si>
</sst>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3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9" fontId="0" fillId="0" borderId="0" xfId="0" applyNumberFormat="1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5" borderId="0" xfId="0" applyFill="1"/>
    <xf numFmtId="166" fontId="0" fillId="2" borderId="0" xfId="0" applyNumberFormat="1" applyFill="1"/>
    <xf numFmtId="11" fontId="0" fillId="0" borderId="0" xfId="0" applyNumberFormat="1"/>
    <xf numFmtId="0" fontId="0" fillId="6" borderId="0" xfId="0" applyFill="1"/>
    <xf numFmtId="2" fontId="0" fillId="2" borderId="0" xfId="0" applyNumberFormat="1" applyFill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37" workbookViewId="0">
      <selection activeCell="E46" sqref="E46:G49"/>
    </sheetView>
  </sheetViews>
  <sheetFormatPr defaultRowHeight="14.4" x14ac:dyDescent="0.3"/>
  <cols>
    <col min="2" max="2" width="9.77734375" bestFit="1" customWidth="1"/>
    <col min="3" max="3" width="9.21875" bestFit="1" customWidth="1"/>
    <col min="4" max="4" width="22.21875" customWidth="1"/>
  </cols>
  <sheetData>
    <row r="1" spans="1:6" x14ac:dyDescent="0.3">
      <c r="A1" s="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59</v>
      </c>
    </row>
    <row r="3" spans="1:6" x14ac:dyDescent="0.3">
      <c r="A3" t="s">
        <v>25</v>
      </c>
      <c r="B3">
        <v>-2.9903042000000001E-2</v>
      </c>
      <c r="C3" s="3" t="s">
        <v>186</v>
      </c>
      <c r="D3" s="4"/>
      <c r="F3" s="4" t="s">
        <v>95</v>
      </c>
    </row>
    <row r="4" spans="1:6" x14ac:dyDescent="0.3">
      <c r="A4" t="s">
        <v>52</v>
      </c>
      <c r="B4" s="2" t="s">
        <v>57</v>
      </c>
      <c r="D4" s="7" t="s">
        <v>60</v>
      </c>
      <c r="F4" s="5" t="s">
        <v>94</v>
      </c>
    </row>
    <row r="5" spans="1:6" x14ac:dyDescent="0.3">
      <c r="A5" t="s">
        <v>33</v>
      </c>
      <c r="B5">
        <v>-0.54554044000000002</v>
      </c>
      <c r="C5" s="3" t="s">
        <v>74</v>
      </c>
      <c r="D5" s="4"/>
      <c r="F5" s="6" t="s">
        <v>96</v>
      </c>
    </row>
    <row r="6" spans="1:6" x14ac:dyDescent="0.3">
      <c r="A6" t="s">
        <v>20</v>
      </c>
      <c r="B6">
        <v>-0.113187265</v>
      </c>
      <c r="C6" s="3" t="s">
        <v>155</v>
      </c>
      <c r="D6" s="17" t="s">
        <v>159</v>
      </c>
    </row>
    <row r="7" spans="1:6" x14ac:dyDescent="0.3">
      <c r="A7" t="s">
        <v>41</v>
      </c>
      <c r="B7">
        <v>-0.19400000000000001</v>
      </c>
      <c r="C7" s="3" t="s">
        <v>86</v>
      </c>
      <c r="D7" s="4"/>
    </row>
    <row r="8" spans="1:6" x14ac:dyDescent="0.3">
      <c r="A8" t="s">
        <v>12</v>
      </c>
      <c r="B8">
        <v>-0.42971811999999998</v>
      </c>
      <c r="C8" s="3" t="s">
        <v>88</v>
      </c>
      <c r="D8" s="4"/>
    </row>
    <row r="9" spans="1:6" x14ac:dyDescent="0.3">
      <c r="A9" t="s">
        <v>37</v>
      </c>
      <c r="B9">
        <v>-0.23547196000000001</v>
      </c>
      <c r="C9" s="3" t="s">
        <v>88</v>
      </c>
      <c r="D9" s="4"/>
    </row>
    <row r="10" spans="1:6" x14ac:dyDescent="0.3">
      <c r="A10" t="s">
        <v>22</v>
      </c>
      <c r="B10" s="2" t="s">
        <v>56</v>
      </c>
      <c r="D10" s="7" t="s">
        <v>62</v>
      </c>
    </row>
    <row r="11" spans="1:6" x14ac:dyDescent="0.3">
      <c r="A11" t="s">
        <v>54</v>
      </c>
      <c r="B11">
        <v>1</v>
      </c>
      <c r="C11">
        <v>1</v>
      </c>
      <c r="D11" s="4"/>
    </row>
    <row r="12" spans="1:6" x14ac:dyDescent="0.3">
      <c r="A12" t="s">
        <v>23</v>
      </c>
      <c r="B12">
        <v>-2.9903042000000001E-2</v>
      </c>
      <c r="C12" s="3" t="s">
        <v>176</v>
      </c>
      <c r="D12" s="4"/>
    </row>
    <row r="13" spans="1:6" x14ac:dyDescent="0.3">
      <c r="A13" t="s">
        <v>35</v>
      </c>
      <c r="B13">
        <v>-2.9903042000000001E-2</v>
      </c>
      <c r="C13">
        <v>0</v>
      </c>
      <c r="D13" s="4"/>
    </row>
    <row r="14" spans="1:6" x14ac:dyDescent="0.3">
      <c r="A14" t="s">
        <v>40</v>
      </c>
      <c r="B14">
        <v>-7.9997015000000005E-2</v>
      </c>
      <c r="C14" s="3" t="s">
        <v>156</v>
      </c>
      <c r="D14" s="17" t="s">
        <v>159</v>
      </c>
    </row>
    <row r="15" spans="1:6" x14ac:dyDescent="0.3">
      <c r="A15" t="s">
        <v>6</v>
      </c>
      <c r="B15">
        <v>-2.9903042000000001E-2</v>
      </c>
      <c r="C15" s="3" t="s">
        <v>177</v>
      </c>
      <c r="D15" s="4"/>
    </row>
    <row r="16" spans="1:6" x14ac:dyDescent="0.3">
      <c r="A16" t="s">
        <v>49</v>
      </c>
      <c r="B16">
        <v>-0.11444242</v>
      </c>
      <c r="C16" s="3" t="s">
        <v>83</v>
      </c>
      <c r="D16" s="4"/>
    </row>
    <row r="17" spans="1:4" x14ac:dyDescent="0.3">
      <c r="A17" t="s">
        <v>27</v>
      </c>
      <c r="B17">
        <v>-2.9903042000000001E-2</v>
      </c>
      <c r="C17" s="3" t="s">
        <v>160</v>
      </c>
      <c r="D17" s="17" t="s">
        <v>159</v>
      </c>
    </row>
    <row r="18" spans="1:4" x14ac:dyDescent="0.3">
      <c r="A18" t="s">
        <v>21</v>
      </c>
      <c r="B18">
        <v>-2.3333636000000001E-2</v>
      </c>
      <c r="C18" s="3" t="s">
        <v>161</v>
      </c>
      <c r="D18" s="17" t="s">
        <v>159</v>
      </c>
    </row>
    <row r="19" spans="1:4" x14ac:dyDescent="0.3">
      <c r="A19" t="s">
        <v>28</v>
      </c>
      <c r="B19">
        <v>-2.3333636000000001E-2</v>
      </c>
      <c r="C19" s="3" t="s">
        <v>161</v>
      </c>
      <c r="D19" s="17" t="s">
        <v>159</v>
      </c>
    </row>
    <row r="20" spans="1:4" x14ac:dyDescent="0.3">
      <c r="A20" t="s">
        <v>29</v>
      </c>
      <c r="B20">
        <v>-2.9903042000000001E-2</v>
      </c>
      <c r="C20" s="3" t="s">
        <v>160</v>
      </c>
      <c r="D20" s="17" t="s">
        <v>159</v>
      </c>
    </row>
    <row r="21" spans="1:4" x14ac:dyDescent="0.3">
      <c r="A21" t="s">
        <v>13</v>
      </c>
      <c r="B21">
        <v>-2.9903042000000001E-2</v>
      </c>
      <c r="C21" s="3" t="s">
        <v>176</v>
      </c>
      <c r="D21" s="4"/>
    </row>
    <row r="22" spans="1:4" x14ac:dyDescent="0.3">
      <c r="A22" t="s">
        <v>18</v>
      </c>
      <c r="B22">
        <v>-2.9903042000000001E-2</v>
      </c>
      <c r="C22">
        <v>0</v>
      </c>
      <c r="D22" s="4"/>
    </row>
    <row r="23" spans="1:4" x14ac:dyDescent="0.3">
      <c r="A23" t="s">
        <v>19</v>
      </c>
      <c r="B23">
        <v>-2.9903042000000001E-2</v>
      </c>
      <c r="C23" s="3" t="s">
        <v>72</v>
      </c>
      <c r="D23" s="4"/>
    </row>
    <row r="24" spans="1:4" x14ac:dyDescent="0.3">
      <c r="A24" t="s">
        <v>42</v>
      </c>
      <c r="B24">
        <v>-0.68300000000000005</v>
      </c>
      <c r="C24" s="3" t="s">
        <v>89</v>
      </c>
      <c r="D24" s="4"/>
    </row>
    <row r="25" spans="1:4" x14ac:dyDescent="0.3">
      <c r="A25" t="s">
        <v>26</v>
      </c>
      <c r="B25">
        <v>-0.109910287</v>
      </c>
      <c r="C25" s="3" t="s">
        <v>89</v>
      </c>
      <c r="D25" s="4"/>
    </row>
    <row r="26" spans="1:4" x14ac:dyDescent="0.3">
      <c r="A26" t="s">
        <v>32</v>
      </c>
      <c r="B26">
        <v>-0.43255958</v>
      </c>
      <c r="C26" s="3" t="s">
        <v>73</v>
      </c>
      <c r="D26" s="4"/>
    </row>
    <row r="27" spans="1:4" x14ac:dyDescent="0.3">
      <c r="A27" t="s">
        <v>10</v>
      </c>
      <c r="B27">
        <v>-0.145952</v>
      </c>
      <c r="C27" s="3" t="s">
        <v>156</v>
      </c>
      <c r="D27" s="17" t="s">
        <v>159</v>
      </c>
    </row>
    <row r="28" spans="1:4" x14ac:dyDescent="0.3">
      <c r="A28" t="s">
        <v>38</v>
      </c>
      <c r="B28">
        <v>-2.9903042000000001E-2</v>
      </c>
      <c r="C28" s="3" t="s">
        <v>176</v>
      </c>
      <c r="D28" s="19" t="s">
        <v>187</v>
      </c>
    </row>
    <row r="29" spans="1:4" x14ac:dyDescent="0.3">
      <c r="A29" t="s">
        <v>51</v>
      </c>
      <c r="B29" s="2" t="s">
        <v>57</v>
      </c>
      <c r="D29" s="7" t="s">
        <v>60</v>
      </c>
    </row>
    <row r="30" spans="1:4" x14ac:dyDescent="0.3">
      <c r="A30" t="s">
        <v>4</v>
      </c>
      <c r="B30" s="2" t="s">
        <v>55</v>
      </c>
      <c r="D30" s="7" t="s">
        <v>60</v>
      </c>
    </row>
    <row r="31" spans="1:4" x14ac:dyDescent="0.3">
      <c r="A31" t="s">
        <v>9</v>
      </c>
      <c r="B31">
        <v>-8.2569690000000001E-2</v>
      </c>
      <c r="C31" s="3" t="s">
        <v>87</v>
      </c>
      <c r="D31" s="4"/>
    </row>
    <row r="32" spans="1:4" x14ac:dyDescent="0.3">
      <c r="A32" t="s">
        <v>30</v>
      </c>
      <c r="B32">
        <v>-0.2894275</v>
      </c>
      <c r="C32" s="3" t="s">
        <v>77</v>
      </c>
      <c r="D32" s="4"/>
    </row>
    <row r="33" spans="1:6" x14ac:dyDescent="0.3">
      <c r="A33" t="s">
        <v>7</v>
      </c>
      <c r="B33">
        <v>-0.36865919000000003</v>
      </c>
      <c r="C33" s="3" t="s">
        <v>76</v>
      </c>
      <c r="D33" s="4"/>
    </row>
    <row r="34" spans="1:6" x14ac:dyDescent="0.3">
      <c r="A34" t="s">
        <v>36</v>
      </c>
      <c r="B34">
        <v>-0.336492138</v>
      </c>
      <c r="C34" s="3" t="s">
        <v>85</v>
      </c>
      <c r="D34" s="4"/>
    </row>
    <row r="35" spans="1:6" x14ac:dyDescent="0.3">
      <c r="A35" t="s">
        <v>46</v>
      </c>
      <c r="B35">
        <v>-9.0156169999999994E-2</v>
      </c>
      <c r="C35" s="3" t="s">
        <v>84</v>
      </c>
      <c r="D35" s="4"/>
    </row>
    <row r="36" spans="1:6" x14ac:dyDescent="0.3">
      <c r="A36" t="s">
        <v>31</v>
      </c>
      <c r="B36">
        <v>-2.9903042000000001E-2</v>
      </c>
      <c r="C36">
        <v>-1.6199999999999999E-2</v>
      </c>
      <c r="D36" s="4"/>
    </row>
    <row r="37" spans="1:6" x14ac:dyDescent="0.3">
      <c r="A37" t="s">
        <v>34</v>
      </c>
      <c r="B37">
        <v>-2.9903042000000001E-2</v>
      </c>
      <c r="C37" s="3" t="s">
        <v>175</v>
      </c>
      <c r="D37" s="4"/>
    </row>
    <row r="38" spans="1:6" x14ac:dyDescent="0.3">
      <c r="A38" t="s">
        <v>44</v>
      </c>
      <c r="B38">
        <v>-2.9903042000000001E-2</v>
      </c>
      <c r="C38">
        <v>-4.7000000000000002E-3</v>
      </c>
      <c r="D38" s="4"/>
    </row>
    <row r="39" spans="1:6" x14ac:dyDescent="0.3">
      <c r="A39" t="s">
        <v>39</v>
      </c>
      <c r="B39">
        <v>-2.9903042000000001E-2</v>
      </c>
      <c r="C39">
        <v>-3.0000000000000001E-3</v>
      </c>
      <c r="D39" s="4"/>
    </row>
    <row r="40" spans="1:6" x14ac:dyDescent="0.3">
      <c r="A40" t="s">
        <v>16</v>
      </c>
      <c r="B40">
        <v>-0.15396106000000001</v>
      </c>
      <c r="C40" s="3" t="s">
        <v>80</v>
      </c>
      <c r="D40" s="4"/>
    </row>
    <row r="41" spans="1:6" x14ac:dyDescent="0.3">
      <c r="A41" t="s">
        <v>53</v>
      </c>
      <c r="B41" s="2" t="s">
        <v>58</v>
      </c>
      <c r="C41" s="3" t="s">
        <v>67</v>
      </c>
      <c r="D41" s="7" t="s">
        <v>61</v>
      </c>
    </row>
    <row r="42" spans="1:6" x14ac:dyDescent="0.3">
      <c r="A42" t="s">
        <v>11</v>
      </c>
      <c r="B42">
        <v>-0.17668818</v>
      </c>
      <c r="C42" s="3" t="s">
        <v>90</v>
      </c>
      <c r="D42" s="4"/>
    </row>
    <row r="43" spans="1:6" x14ac:dyDescent="0.3">
      <c r="A43" t="s">
        <v>8</v>
      </c>
      <c r="B43">
        <v>-2.9903042000000001E-2</v>
      </c>
      <c r="C43" s="3" t="s">
        <v>188</v>
      </c>
      <c r="D43" s="4"/>
    </row>
    <row r="44" spans="1:6" x14ac:dyDescent="0.3">
      <c r="A44" t="s">
        <v>5</v>
      </c>
      <c r="B44">
        <v>-2.9903042000000001E-2</v>
      </c>
      <c r="C44">
        <v>-2.9999999999999997E-4</v>
      </c>
      <c r="D44" s="4"/>
    </row>
    <row r="45" spans="1:6" x14ac:dyDescent="0.3">
      <c r="A45" t="s">
        <v>24</v>
      </c>
      <c r="B45">
        <v>-2.9903042000000001E-2</v>
      </c>
      <c r="C45" s="3" t="s">
        <v>176</v>
      </c>
      <c r="D45" s="4"/>
    </row>
    <row r="46" spans="1:6" x14ac:dyDescent="0.3">
      <c r="A46" t="s">
        <v>43</v>
      </c>
      <c r="B46">
        <v>-0.19218254000000001</v>
      </c>
      <c r="C46" s="3" t="s">
        <v>78</v>
      </c>
      <c r="D46" s="4"/>
    </row>
    <row r="47" spans="1:6" x14ac:dyDescent="0.3">
      <c r="A47" t="s">
        <v>17</v>
      </c>
      <c r="B47">
        <v>-2.9903042000000001E-2</v>
      </c>
      <c r="C47" s="21" t="s">
        <v>189</v>
      </c>
      <c r="D47" s="20"/>
      <c r="E47" s="18"/>
      <c r="F47" s="18"/>
    </row>
    <row r="48" spans="1:6" x14ac:dyDescent="0.3">
      <c r="A48" t="s">
        <v>45</v>
      </c>
      <c r="B48">
        <v>-2.9903042000000001E-2</v>
      </c>
      <c r="C48" s="3" t="s">
        <v>176</v>
      </c>
      <c r="D48" s="4"/>
      <c r="E48" s="1"/>
    </row>
    <row r="49" spans="1:5" x14ac:dyDescent="0.3">
      <c r="A49" t="s">
        <v>15</v>
      </c>
      <c r="B49">
        <v>-0.2851532</v>
      </c>
      <c r="C49" s="3" t="s">
        <v>79</v>
      </c>
      <c r="D49" s="4"/>
    </row>
    <row r="50" spans="1:5" x14ac:dyDescent="0.3">
      <c r="A50" t="s">
        <v>47</v>
      </c>
      <c r="B50">
        <v>-0.10888199</v>
      </c>
      <c r="C50" s="3" t="s">
        <v>82</v>
      </c>
      <c r="D50" s="4"/>
    </row>
    <row r="51" spans="1:5" x14ac:dyDescent="0.3">
      <c r="A51" t="s">
        <v>48</v>
      </c>
      <c r="B51">
        <v>-0.17610520299999999</v>
      </c>
      <c r="C51" s="3" t="s">
        <v>81</v>
      </c>
      <c r="D51" s="4"/>
    </row>
    <row r="52" spans="1:5" x14ac:dyDescent="0.3">
      <c r="A52" t="s">
        <v>50</v>
      </c>
      <c r="B52">
        <v>-8.6805271599999997E-2</v>
      </c>
      <c r="C52" s="3" t="s">
        <v>155</v>
      </c>
      <c r="D52" s="17" t="s">
        <v>159</v>
      </c>
    </row>
    <row r="53" spans="1:5" x14ac:dyDescent="0.3">
      <c r="A53" t="s">
        <v>14</v>
      </c>
      <c r="B53">
        <v>-0.39907943000000001</v>
      </c>
      <c r="C53" s="3" t="s">
        <v>75</v>
      </c>
      <c r="D53" s="4"/>
    </row>
    <row r="54" spans="1:5" x14ac:dyDescent="0.3">
      <c r="A54" t="s">
        <v>63</v>
      </c>
      <c r="C54" s="3" t="s">
        <v>68</v>
      </c>
      <c r="D54" s="4"/>
    </row>
    <row r="55" spans="1:5" x14ac:dyDescent="0.3">
      <c r="A55" t="s">
        <v>64</v>
      </c>
      <c r="C55" s="3" t="s">
        <v>69</v>
      </c>
      <c r="D55" s="4"/>
    </row>
    <row r="56" spans="1:5" x14ac:dyDescent="0.3">
      <c r="A56" t="s">
        <v>65</v>
      </c>
      <c r="C56" s="3" t="s">
        <v>70</v>
      </c>
      <c r="D56" s="4"/>
    </row>
    <row r="57" spans="1:5" x14ac:dyDescent="0.3">
      <c r="A57" t="s">
        <v>66</v>
      </c>
      <c r="C57" s="3" t="s">
        <v>71</v>
      </c>
      <c r="D57" s="4"/>
    </row>
    <row r="58" spans="1:5" x14ac:dyDescent="0.3">
      <c r="A58" t="s">
        <v>91</v>
      </c>
      <c r="D58" s="7" t="s">
        <v>92</v>
      </c>
      <c r="E58" t="s">
        <v>103</v>
      </c>
    </row>
    <row r="59" spans="1:5" x14ac:dyDescent="0.3">
      <c r="A59" t="s">
        <v>93</v>
      </c>
      <c r="C59">
        <v>-4.0000000000000002E-4</v>
      </c>
      <c r="D59" s="4"/>
    </row>
    <row r="60" spans="1:5" x14ac:dyDescent="0.3">
      <c r="A60" t="s">
        <v>97</v>
      </c>
      <c r="C60" s="3" t="s">
        <v>147</v>
      </c>
      <c r="D60" s="4"/>
    </row>
    <row r="61" spans="1:5" x14ac:dyDescent="0.3">
      <c r="A61" t="s">
        <v>98</v>
      </c>
      <c r="C61" s="3" t="s">
        <v>148</v>
      </c>
      <c r="D61" s="4"/>
    </row>
    <row r="62" spans="1:5" x14ac:dyDescent="0.3">
      <c r="A62" t="s">
        <v>99</v>
      </c>
      <c r="C62" s="3" t="s">
        <v>149</v>
      </c>
      <c r="D62" s="4"/>
    </row>
    <row r="63" spans="1:5" x14ac:dyDescent="0.3">
      <c r="A63" t="s">
        <v>100</v>
      </c>
      <c r="C63" s="3" t="s">
        <v>150</v>
      </c>
      <c r="D63" s="4"/>
    </row>
    <row r="64" spans="1:5" x14ac:dyDescent="0.3">
      <c r="A64" t="s">
        <v>101</v>
      </c>
      <c r="C64" s="3" t="s">
        <v>151</v>
      </c>
      <c r="D64" s="4"/>
    </row>
    <row r="65" spans="1:4" x14ac:dyDescent="0.3">
      <c r="A65" t="s">
        <v>102</v>
      </c>
      <c r="C65" s="3" t="s">
        <v>152</v>
      </c>
      <c r="D65" s="4"/>
    </row>
  </sheetData>
  <sortState ref="A3:D53">
    <sortCondition ref="A3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7" sqref="B7:B8"/>
    </sheetView>
  </sheetViews>
  <sheetFormatPr defaultRowHeight="14.4" x14ac:dyDescent="0.3"/>
  <sheetData>
    <row r="1" spans="1:3" x14ac:dyDescent="0.3">
      <c r="A1" t="s">
        <v>178</v>
      </c>
      <c r="B1" t="s">
        <v>166</v>
      </c>
      <c r="C1" t="s">
        <v>185</v>
      </c>
    </row>
    <row r="2" spans="1:3" x14ac:dyDescent="0.3">
      <c r="A2" t="s">
        <v>93</v>
      </c>
      <c r="B2">
        <v>2.23E-4</v>
      </c>
      <c r="C2">
        <v>3.6699999999999998E-4</v>
      </c>
    </row>
    <row r="3" spans="1:3" x14ac:dyDescent="0.3">
      <c r="A3" t="s">
        <v>179</v>
      </c>
      <c r="B3">
        <v>2.7900000000000001E-4</v>
      </c>
    </row>
    <row r="4" spans="1:3" x14ac:dyDescent="0.3">
      <c r="A4" t="s">
        <v>181</v>
      </c>
      <c r="B4">
        <v>2.23E-4</v>
      </c>
    </row>
    <row r="5" spans="1:3" x14ac:dyDescent="0.3">
      <c r="A5" t="s">
        <v>183</v>
      </c>
      <c r="B5">
        <v>2.23E-4</v>
      </c>
    </row>
    <row r="6" spans="1:3" x14ac:dyDescent="0.3">
      <c r="A6" t="s">
        <v>184</v>
      </c>
      <c r="B6">
        <v>3.3270000000000001E-2</v>
      </c>
    </row>
    <row r="7" spans="1:3" x14ac:dyDescent="0.3">
      <c r="A7" t="s">
        <v>180</v>
      </c>
      <c r="B7" s="18">
        <v>9.7999999999999997E-5</v>
      </c>
    </row>
    <row r="8" spans="1:3" x14ac:dyDescent="0.3">
      <c r="A8" t="s">
        <v>182</v>
      </c>
      <c r="B8">
        <v>2.23E-4</v>
      </c>
    </row>
  </sheetData>
  <sortState ref="A2:A8">
    <sortCondition ref="A2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8" sqref="B8"/>
    </sheetView>
  </sheetViews>
  <sheetFormatPr defaultRowHeight="14.4" x14ac:dyDescent="0.3"/>
  <sheetData>
    <row r="1" spans="1:6" x14ac:dyDescent="0.3">
      <c r="A1" t="s">
        <v>162</v>
      </c>
      <c r="B1" t="s">
        <v>166</v>
      </c>
      <c r="C1" t="s">
        <v>167</v>
      </c>
      <c r="D1" t="s">
        <v>168</v>
      </c>
      <c r="E1" t="s">
        <v>174</v>
      </c>
      <c r="F1" t="s">
        <v>173</v>
      </c>
    </row>
    <row r="2" spans="1:6" x14ac:dyDescent="0.3">
      <c r="A2" t="s">
        <v>169</v>
      </c>
      <c r="B2">
        <v>1.787E-3</v>
      </c>
      <c r="C2" s="3">
        <v>1.6164000000000001E-2</v>
      </c>
      <c r="D2">
        <v>2.6499999221414302E-3</v>
      </c>
      <c r="F2">
        <v>-1.6199999999999999E-2</v>
      </c>
    </row>
    <row r="3" spans="1:6" x14ac:dyDescent="0.3">
      <c r="A3" t="s">
        <v>163</v>
      </c>
      <c r="B3" s="18">
        <v>4.5000000000000003E-5</v>
      </c>
      <c r="D3">
        <v>1.5000000712461799E-4</v>
      </c>
      <c r="E3">
        <f t="shared" ref="E3:E8" si="0">AVERAGE(B3:D3)</f>
        <v>9.7500003562309002E-5</v>
      </c>
    </row>
    <row r="4" spans="1:6" x14ac:dyDescent="0.3">
      <c r="A4" t="s">
        <v>171</v>
      </c>
      <c r="B4">
        <v>1.12E-4</v>
      </c>
      <c r="C4">
        <v>9.3400000000000004E-4</v>
      </c>
      <c r="D4">
        <v>5.6999997468665199E-4</v>
      </c>
      <c r="E4">
        <f t="shared" si="0"/>
        <v>5.3866665822888398E-4</v>
      </c>
      <c r="F4">
        <v>-4.7000000000000002E-3</v>
      </c>
    </row>
    <row r="5" spans="1:6" x14ac:dyDescent="0.3">
      <c r="A5" t="s">
        <v>170</v>
      </c>
      <c r="B5">
        <v>3.3500000000000001E-4</v>
      </c>
      <c r="C5">
        <v>2.1599999999999999E-4</v>
      </c>
      <c r="D5">
        <v>2.7000000700354602E-3</v>
      </c>
      <c r="E5">
        <f t="shared" si="0"/>
        <v>1.0836666900118201E-3</v>
      </c>
      <c r="F5">
        <v>-3.0000000000000001E-3</v>
      </c>
    </row>
    <row r="6" spans="1:6" x14ac:dyDescent="0.3">
      <c r="A6" t="s">
        <v>164</v>
      </c>
      <c r="B6">
        <v>2.23E-4</v>
      </c>
      <c r="D6" s="18">
        <v>9.9999997473787499E-6</v>
      </c>
      <c r="E6">
        <f t="shared" si="0"/>
        <v>1.1649999987368938E-4</v>
      </c>
    </row>
    <row r="7" spans="1:6" x14ac:dyDescent="0.3">
      <c r="A7" t="s">
        <v>165</v>
      </c>
      <c r="B7">
        <v>2.23E-4</v>
      </c>
      <c r="D7">
        <v>9.8999997135251804E-4</v>
      </c>
      <c r="E7">
        <f t="shared" si="0"/>
        <v>6.0649998567625907E-4</v>
      </c>
    </row>
    <row r="8" spans="1:6" x14ac:dyDescent="0.3">
      <c r="A8" t="s">
        <v>172</v>
      </c>
      <c r="B8">
        <v>1.6799999999999999E-4</v>
      </c>
      <c r="D8">
        <v>1.90000006114133E-4</v>
      </c>
      <c r="E8">
        <f t="shared" si="0"/>
        <v>1.790000030570665E-4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9" sqref="A29"/>
    </sheetView>
  </sheetViews>
  <sheetFormatPr defaultRowHeight="14.4" x14ac:dyDescent="0.3"/>
  <cols>
    <col min="4" max="4" width="11" customWidth="1"/>
    <col min="5" max="5" width="12" bestFit="1" customWidth="1"/>
    <col min="6" max="6" width="0" hidden="1" customWidth="1"/>
    <col min="7" max="7" width="12" bestFit="1" customWidth="1"/>
  </cols>
  <sheetData>
    <row r="1" spans="1:11" x14ac:dyDescent="0.3">
      <c r="A1" s="1" t="s">
        <v>116</v>
      </c>
      <c r="B1" t="s">
        <v>123</v>
      </c>
      <c r="C1">
        <v>0.01</v>
      </c>
      <c r="D1" t="s">
        <v>124</v>
      </c>
      <c r="E1" s="3" t="s">
        <v>135</v>
      </c>
      <c r="G1">
        <f>C1/D8</f>
        <v>3.0641094154080047E-5</v>
      </c>
      <c r="H1" t="s">
        <v>134</v>
      </c>
    </row>
    <row r="2" spans="1:11" x14ac:dyDescent="0.3">
      <c r="A2" s="1" t="s">
        <v>129</v>
      </c>
      <c r="B2" s="13">
        <v>0.434</v>
      </c>
      <c r="C2" t="s">
        <v>130</v>
      </c>
    </row>
    <row r="3" spans="1:11" x14ac:dyDescent="0.3">
      <c r="B3" t="s">
        <v>113</v>
      </c>
      <c r="C3" t="s">
        <v>131</v>
      </c>
      <c r="D3" t="s">
        <v>133</v>
      </c>
      <c r="E3" t="s">
        <v>136</v>
      </c>
      <c r="G3">
        <f>((C4/100)*G1)*1000</f>
        <v>8.6714296456046544E-3</v>
      </c>
    </row>
    <row r="4" spans="1:11" x14ac:dyDescent="0.3">
      <c r="A4" t="s">
        <v>117</v>
      </c>
      <c r="B4" s="14">
        <v>331.22199999999998</v>
      </c>
      <c r="C4" s="14">
        <v>28.3</v>
      </c>
      <c r="D4" s="14">
        <f>B4*C4/100</f>
        <v>93.735826000000003</v>
      </c>
      <c r="E4">
        <f>((C4*$G$1)/100)*1000</f>
        <v>8.6714296456046544E-3</v>
      </c>
    </row>
    <row r="5" spans="1:11" x14ac:dyDescent="0.3">
      <c r="A5" t="s">
        <v>118</v>
      </c>
      <c r="B5" s="14">
        <v>307.19709999999998</v>
      </c>
      <c r="C5" s="14">
        <v>21.7</v>
      </c>
      <c r="D5" s="14">
        <f t="shared" ref="D5:D7" si="0">B5*C5/100</f>
        <v>66.661770699999991</v>
      </c>
      <c r="E5">
        <f t="shared" ref="E5:E7" si="1">((C5*$G$1)/100)*1000</f>
        <v>6.6491174314353696E-3</v>
      </c>
      <c r="I5" t="s">
        <v>137</v>
      </c>
    </row>
    <row r="6" spans="1:11" x14ac:dyDescent="0.3">
      <c r="A6" t="s">
        <v>119</v>
      </c>
      <c r="B6" s="14">
        <v>320.19260000000003</v>
      </c>
      <c r="C6" s="14">
        <v>28.3</v>
      </c>
      <c r="D6" s="14">
        <f t="shared" si="0"/>
        <v>90.614505800000003</v>
      </c>
      <c r="E6">
        <f t="shared" si="1"/>
        <v>8.6714296456046544E-3</v>
      </c>
    </row>
    <row r="7" spans="1:11" x14ac:dyDescent="0.3">
      <c r="A7" t="s">
        <v>120</v>
      </c>
      <c r="B7" s="14">
        <v>347.22120000000001</v>
      </c>
      <c r="C7" s="14">
        <v>21.7</v>
      </c>
      <c r="D7" s="14">
        <f t="shared" si="0"/>
        <v>75.347000399999999</v>
      </c>
      <c r="E7">
        <f t="shared" si="1"/>
        <v>6.6491174314353696E-3</v>
      </c>
    </row>
    <row r="8" spans="1:11" x14ac:dyDescent="0.3">
      <c r="D8" s="15">
        <f>SUM(D4:D7)</f>
        <v>326.35910290000004</v>
      </c>
    </row>
    <row r="9" spans="1:11" x14ac:dyDescent="0.3">
      <c r="A9" t="s">
        <v>138</v>
      </c>
    </row>
    <row r="10" spans="1:11" x14ac:dyDescent="0.3">
      <c r="A10" t="s">
        <v>139</v>
      </c>
      <c r="B10" t="s">
        <v>143</v>
      </c>
      <c r="C10" t="s">
        <v>144</v>
      </c>
      <c r="D10" t="s">
        <v>145</v>
      </c>
      <c r="E10" t="s">
        <v>146</v>
      </c>
      <c r="G10" t="s">
        <v>140</v>
      </c>
      <c r="H10" t="s">
        <v>141</v>
      </c>
      <c r="I10" t="s">
        <v>142</v>
      </c>
      <c r="J10" s="16" t="s">
        <v>157</v>
      </c>
      <c r="K10">
        <f>J12*2</f>
        <v>75.430334695033793</v>
      </c>
    </row>
    <row r="11" spans="1:11" x14ac:dyDescent="0.3">
      <c r="A11" t="s">
        <v>117</v>
      </c>
      <c r="B11">
        <v>2.9903043000000001E-2</v>
      </c>
      <c r="C11">
        <v>1.6155694000000002E-2</v>
      </c>
      <c r="D11">
        <v>2.4957341000000001E-2</v>
      </c>
      <c r="E11">
        <v>2.0698191000000001E-2</v>
      </c>
      <c r="G11">
        <f>AVERAGE(B11:C11)</f>
        <v>2.3029368500000001E-2</v>
      </c>
      <c r="H11">
        <f>AVERAGE(D11:E11)</f>
        <v>2.2827765999999999E-2</v>
      </c>
      <c r="I11">
        <f>AVERAGE(B11:E11)</f>
        <v>2.2928567250000004E-2</v>
      </c>
      <c r="J11" s="16">
        <f>100*I11/$I$15</f>
        <v>12.2848326524831</v>
      </c>
    </row>
    <row r="12" spans="1:11" x14ac:dyDescent="0.3">
      <c r="A12" t="s">
        <v>118</v>
      </c>
      <c r="B12">
        <v>0.23333635999999999</v>
      </c>
      <c r="C12">
        <v>1.2606446E-2</v>
      </c>
      <c r="D12">
        <v>1.9474457000000001E-2</v>
      </c>
      <c r="E12">
        <v>1.6151001000000002E-2</v>
      </c>
      <c r="G12">
        <f t="shared" ref="G12:G14" si="2">AVERAGE(B12:C12)</f>
        <v>0.12297140299999999</v>
      </c>
      <c r="H12">
        <f t="shared" ref="H12:H14" si="3">AVERAGE(D12:E12)</f>
        <v>1.7812728999999999E-2</v>
      </c>
      <c r="I12">
        <f t="shared" ref="I12:I14" si="4">AVERAGE(B12:E12)</f>
        <v>7.0392066000000003E-2</v>
      </c>
      <c r="J12" s="16">
        <f t="shared" ref="J12:J13" si="5">100*I12/$I$15</f>
        <v>37.715167347516896</v>
      </c>
    </row>
    <row r="13" spans="1:11" x14ac:dyDescent="0.3">
      <c r="A13" t="s">
        <v>119</v>
      </c>
      <c r="B13">
        <v>2.9903043000000001E-2</v>
      </c>
      <c r="C13">
        <v>1.6155694000000002E-2</v>
      </c>
      <c r="D13">
        <v>2.4957341000000001E-2</v>
      </c>
      <c r="E13">
        <v>2.0698191000000001E-2</v>
      </c>
      <c r="G13">
        <f t="shared" si="2"/>
        <v>2.3029368500000001E-2</v>
      </c>
      <c r="H13">
        <f t="shared" si="3"/>
        <v>2.2827765999999999E-2</v>
      </c>
      <c r="I13">
        <f t="shared" si="4"/>
        <v>2.2928567250000004E-2</v>
      </c>
      <c r="J13" s="16">
        <f t="shared" si="5"/>
        <v>12.2848326524831</v>
      </c>
    </row>
    <row r="14" spans="1:11" x14ac:dyDescent="0.3">
      <c r="A14" t="s">
        <v>120</v>
      </c>
      <c r="B14">
        <v>0.23333635999999999</v>
      </c>
      <c r="C14">
        <v>1.2606446E-2</v>
      </c>
      <c r="D14">
        <v>1.9474457000000001E-2</v>
      </c>
      <c r="E14">
        <v>1.6151001000000002E-2</v>
      </c>
      <c r="G14">
        <f t="shared" si="2"/>
        <v>0.12297140299999999</v>
      </c>
      <c r="H14">
        <f t="shared" si="3"/>
        <v>1.7812728999999999E-2</v>
      </c>
      <c r="I14">
        <f t="shared" si="4"/>
        <v>7.0392066000000003E-2</v>
      </c>
      <c r="J14" s="16">
        <f>100*I14/$I$15</f>
        <v>37.715167347516896</v>
      </c>
    </row>
    <row r="15" spans="1:11" x14ac:dyDescent="0.3">
      <c r="I15">
        <f>SUM(I11:I14)</f>
        <v>0.18664126650000001</v>
      </c>
      <c r="J15" s="16" t="s">
        <v>158</v>
      </c>
    </row>
    <row r="16" spans="1:11" x14ac:dyDescent="0.3">
      <c r="A16" s="1" t="s">
        <v>121</v>
      </c>
      <c r="B16" t="s">
        <v>122</v>
      </c>
      <c r="C16">
        <v>0.16</v>
      </c>
      <c r="D16" t="s">
        <v>114</v>
      </c>
      <c r="E16" s="3" t="s">
        <v>135</v>
      </c>
      <c r="G16">
        <f>C16/D24</f>
        <v>4.7203906123231701E-4</v>
      </c>
      <c r="H16" t="s">
        <v>134</v>
      </c>
    </row>
    <row r="17" spans="1:5" x14ac:dyDescent="0.3">
      <c r="A17" t="s">
        <v>153</v>
      </c>
    </row>
    <row r="18" spans="1:5" x14ac:dyDescent="0.3">
      <c r="A18" t="s">
        <v>154</v>
      </c>
    </row>
    <row r="19" spans="1:5" x14ac:dyDescent="0.3">
      <c r="B19" t="s">
        <v>113</v>
      </c>
      <c r="C19" t="s">
        <v>131</v>
      </c>
      <c r="D19" t="s">
        <v>132</v>
      </c>
      <c r="E19" t="s">
        <v>136</v>
      </c>
    </row>
    <row r="20" spans="1:5" x14ac:dyDescent="0.3">
      <c r="A20" t="s">
        <v>125</v>
      </c>
      <c r="B20">
        <v>347.2</v>
      </c>
      <c r="C20" s="14">
        <v>28.3</v>
      </c>
      <c r="D20">
        <f>B20*C20/100</f>
        <v>98.257599999999996</v>
      </c>
      <c r="E20">
        <f>(C20/100)*$G$16*1000</f>
        <v>0.13358705432874571</v>
      </c>
    </row>
    <row r="21" spans="1:5" x14ac:dyDescent="0.3">
      <c r="A21" t="s">
        <v>126</v>
      </c>
      <c r="B21">
        <v>323.2</v>
      </c>
      <c r="C21" s="14">
        <v>21.7</v>
      </c>
      <c r="D21">
        <f t="shared" ref="D21:D23" si="6">B21*C21/100</f>
        <v>70.134399999999999</v>
      </c>
      <c r="E21">
        <f t="shared" ref="E21:E23" si="7">(C21/100)*$G$16*1000</f>
        <v>0.10243247628741278</v>
      </c>
    </row>
    <row r="22" spans="1:5" x14ac:dyDescent="0.3">
      <c r="A22" t="s">
        <v>127</v>
      </c>
      <c r="B22">
        <v>324.2</v>
      </c>
      <c r="C22" s="14">
        <v>28.3</v>
      </c>
      <c r="D22">
        <f t="shared" si="6"/>
        <v>91.74860000000001</v>
      </c>
      <c r="E22">
        <f t="shared" si="7"/>
        <v>0.13358705432874571</v>
      </c>
    </row>
    <row r="23" spans="1:5" x14ac:dyDescent="0.3">
      <c r="A23" t="s">
        <v>128</v>
      </c>
      <c r="B23">
        <v>363.2</v>
      </c>
      <c r="C23" s="14">
        <v>21.7</v>
      </c>
      <c r="D23">
        <f t="shared" si="6"/>
        <v>78.814399999999992</v>
      </c>
      <c r="E23">
        <f t="shared" si="7"/>
        <v>0.10243247628741278</v>
      </c>
    </row>
    <row r="24" spans="1:5" x14ac:dyDescent="0.3">
      <c r="D24" s="1">
        <f>SUM(D20:D23)</f>
        <v>338.95499999999998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3" sqref="D23"/>
    </sheetView>
  </sheetViews>
  <sheetFormatPr defaultRowHeight="14.4" x14ac:dyDescent="0.3"/>
  <cols>
    <col min="2" max="2" width="12.6640625" bestFit="1" customWidth="1"/>
    <col min="4" max="4" width="13.44140625" customWidth="1"/>
    <col min="5" max="5" width="9.5546875" bestFit="1" customWidth="1"/>
    <col min="6" max="6" width="9.109375" bestFit="1" customWidth="1"/>
  </cols>
  <sheetData>
    <row r="1" spans="1:6" x14ac:dyDescent="0.3">
      <c r="A1" t="s">
        <v>104</v>
      </c>
      <c r="C1" s="8">
        <v>0.1</v>
      </c>
      <c r="D1" s="9">
        <v>0.1</v>
      </c>
      <c r="E1" t="s">
        <v>105</v>
      </c>
    </row>
    <row r="3" spans="1:6" x14ac:dyDescent="0.3">
      <c r="A3" t="s">
        <v>111</v>
      </c>
      <c r="B3" t="s">
        <v>112</v>
      </c>
      <c r="C3" t="s">
        <v>113</v>
      </c>
      <c r="D3" t="s">
        <v>114</v>
      </c>
      <c r="E3" t="s">
        <v>115</v>
      </c>
    </row>
    <row r="4" spans="1:6" x14ac:dyDescent="0.3">
      <c r="A4" t="s">
        <v>97</v>
      </c>
      <c r="B4" s="9">
        <v>6.8497130820000001</v>
      </c>
      <c r="C4">
        <v>150.13</v>
      </c>
      <c r="D4" s="11">
        <f>($D$1*B4)/100</f>
        <v>6.8497130820000009E-3</v>
      </c>
      <c r="E4" s="12">
        <f>(D4/C4)*1000</f>
        <v>4.5625212029574376E-2</v>
      </c>
      <c r="F4" s="10"/>
    </row>
    <row r="5" spans="1:6" x14ac:dyDescent="0.3">
      <c r="A5" t="s">
        <v>106</v>
      </c>
      <c r="B5" s="9">
        <v>38.236362319999998</v>
      </c>
      <c r="C5">
        <v>180.16</v>
      </c>
      <c r="D5" s="11">
        <f>($D$1*B5)/100</f>
        <v>3.8236362320000002E-2</v>
      </c>
      <c r="E5" s="12">
        <f t="shared" ref="E5:E9" si="0">(D5/C5)*1000</f>
        <v>0.21223558126110126</v>
      </c>
    </row>
    <row r="6" spans="1:6" x14ac:dyDescent="0.3">
      <c r="A6" t="s">
        <v>107</v>
      </c>
      <c r="B6" s="9">
        <v>1.9321566059999999</v>
      </c>
      <c r="C6">
        <v>180.16</v>
      </c>
      <c r="D6" s="11">
        <f>($D$1*B6)/100</f>
        <v>1.9321566060000002E-3</v>
      </c>
      <c r="E6" s="12">
        <f t="shared" si="0"/>
        <v>1.0724670326376555E-2</v>
      </c>
    </row>
    <row r="7" spans="1:6" x14ac:dyDescent="0.3">
      <c r="A7" t="s">
        <v>108</v>
      </c>
      <c r="B7" s="9">
        <v>30.682065810000001</v>
      </c>
      <c r="C7">
        <v>150.13</v>
      </c>
      <c r="D7" s="11">
        <f>($D$1*B7)/100</f>
        <v>3.0682065810000003E-2</v>
      </c>
      <c r="E7" s="12">
        <f t="shared" si="0"/>
        <v>0.20436998474655299</v>
      </c>
    </row>
    <row r="8" spans="1:6" x14ac:dyDescent="0.3">
      <c r="A8" t="s">
        <v>109</v>
      </c>
      <c r="B8" s="9">
        <v>1.154935716</v>
      </c>
      <c r="C8">
        <v>180.16</v>
      </c>
      <c r="D8" s="11">
        <f t="shared" ref="D8" si="1">($D$1*B8)/100</f>
        <v>1.1549357160000001E-3</v>
      </c>
      <c r="E8" s="12">
        <f t="shared" si="0"/>
        <v>6.4106112122557729E-3</v>
      </c>
    </row>
    <row r="9" spans="1:6" x14ac:dyDescent="0.3">
      <c r="A9" t="s">
        <v>110</v>
      </c>
      <c r="B9" s="9">
        <v>21.14476647</v>
      </c>
      <c r="C9">
        <v>180.16</v>
      </c>
      <c r="D9" s="11">
        <f>($D$1*B9)/100</f>
        <v>2.114476647E-2</v>
      </c>
      <c r="E9" s="12">
        <f t="shared" si="0"/>
        <v>0.11736659896758436</v>
      </c>
    </row>
    <row r="10" spans="1:6" x14ac:dyDescent="0.3">
      <c r="D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Other</vt:lpstr>
      <vt:lpstr>Cofactors</vt:lpstr>
      <vt:lpstr>DNARNA</vt:lpstr>
      <vt:lpstr>Carbohydrates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Viviënne Mol</dc:creator>
  <cp:lastModifiedBy>Viviënne Mol</cp:lastModifiedBy>
  <dcterms:created xsi:type="dcterms:W3CDTF">2020-04-21T07:07:54Z</dcterms:created>
  <dcterms:modified xsi:type="dcterms:W3CDTF">2020-04-23T08:23:30Z</dcterms:modified>
</cp:coreProperties>
</file>