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  <sheet name="extra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<sst xmlns="http://schemas.openxmlformats.org/spreadsheetml/2006/main" count="876" uniqueCount="330">
  <si>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</si>
  <si>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</si>
  <si>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</si>
  <si>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</si>
  <si>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</si>
  <si>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</si>
  <si>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</si>
  <si>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</si>
  <si>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</si>
  <si>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</si>
  <si>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</si>
  <si>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</si>
  <si>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</si>
  <si>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</si>
  <si>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</si>
  <si>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</si>
  <si>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</si>
  <si>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</si>
  <si>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m_glc_D_e</t>
  </si>
  <si>
    <t>m_glc_D_p</t>
  </si>
  <si>
    <t>m_atp_c</t>
  </si>
  <si>
    <t>m_glc_D_c</t>
  </si>
  <si>
    <t>m_adp_c</t>
  </si>
  <si>
    <t>m_pi_c</t>
  </si>
  <si>
    <t>m_g6p_c</t>
  </si>
  <si>
    <t>m_glcn_e</t>
  </si>
  <si>
    <t>m_glcn_p</t>
  </si>
  <si>
    <t>m_glcn_c</t>
  </si>
  <si>
    <t>m_6pgc_c</t>
  </si>
  <si>
    <t>m_2dhglcn_e</t>
  </si>
  <si>
    <t>m_2dhglcn_p</t>
  </si>
  <si>
    <t>m_2dhglcn_c</t>
  </si>
  <si>
    <t>m_6p2dhglcn_c</t>
  </si>
  <si>
    <t>m_nadph_c</t>
  </si>
  <si>
    <t>m_nadp_c</t>
  </si>
  <si>
    <t>m_q8_c</t>
  </si>
  <si>
    <t>m_q8h2_c</t>
  </si>
  <si>
    <t>m_6pgl_c</t>
  </si>
  <si>
    <t>m_co2_c</t>
  </si>
  <si>
    <t>m_ru5p_D_c</t>
  </si>
  <si>
    <t>m_r5p_c</t>
  </si>
  <si>
    <t>m_xu5p_D_c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</si>
  <si>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</si>
  <si>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</si>
  <si>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</si>
  <si>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</si>
  <si>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</si>
  <si>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</si>
  <si>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</si>
  <si>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</si>
  <si>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m_nad_c</t>
  </si>
  <si>
    <t>m_nadh_c</t>
  </si>
  <si>
    <t>m_13dpg_c</t>
  </si>
  <si>
    <t>m_3pg_c</t>
  </si>
  <si>
    <t>m_2pg_c</t>
  </si>
  <si>
    <t>m_pep_c</t>
  </si>
  <si>
    <t>m_pyr_e</t>
  </si>
  <si>
    <t>m_pep_e</t>
  </si>
  <si>
    <t>R_GLCtex</t>
  </si>
  <si>
    <t>R_GLCabcpp</t>
  </si>
  <si>
    <t>R_GLK</t>
  </si>
  <si>
    <t>R_GLCNtex</t>
  </si>
  <si>
    <t>R_GLCNt2rpp</t>
  </si>
  <si>
    <t>R_GNK</t>
  </si>
  <si>
    <t>R_2DHGLCNtex</t>
  </si>
  <si>
    <t>R_2DHGLCNkt_tpp</t>
  </si>
  <si>
    <t>R_2DHGLCK</t>
  </si>
  <si>
    <t>R_PGLCNDH</t>
  </si>
  <si>
    <t>R_GLCDpp</t>
  </si>
  <si>
    <t>R_GAD2ktpp</t>
  </si>
  <si>
    <t>R_G6PDH2</t>
  </si>
  <si>
    <t>R_PGL</t>
  </si>
  <si>
    <t>R_GND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</si>
  <si>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</si>
  <si>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</si>
  <si>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</si>
  <si>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</si>
  <si>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</si>
  <si>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</si>
  <si>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</si>
  <si>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</si>
  <si>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</si>
  <si>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</si>
  <si>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</si>
  <si>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</si>
  <si>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</si>
  <si>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</si>
  <si>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</si>
  <si>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</si>
  <si>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R_EX_pyr</t>
  </si>
  <si>
    <t>R_EX_pep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</si>
  <si>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</si>
  <si>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</si>
  <si>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</si>
  <si>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</si>
  <si>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</si>
  <si>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</si>
  <si>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</si>
  <si>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</si>
  <si>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</si>
  <si>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</si>
  <si>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</si>
  <si>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</si>
  <si>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extracellular</t>
  </si>
  <si>
    <t>D-gluconate periplasm</t>
  </si>
  <si>
    <t>D-gluconate cytoplasm</t>
  </si>
  <si>
    <t>6-phospho-D-gluconate cytoplasm</t>
  </si>
  <si>
    <t>2-Dehydro-D-gluconate extracellular</t>
  </si>
  <si>
    <t>2-Dehydro-D-gluconate periplasm</t>
  </si>
  <si>
    <t>2-Dehydro-D-gluconate cytosol</t>
  </si>
  <si>
    <t>6-phospho-2-Dehydro-D-gluconate cytosol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</si>
  <si>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</si>
  <si>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</si>
  <si>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</si>
  <si>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</si>
  <si>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</si>
  <si>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</si>
  <si>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</si>
  <si>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</si>
  <si>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</si>
  <si>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</si>
  <si>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</si>
  <si>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</si>
  <si>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</si>
  <si>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</si>
  <si>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</si>
  <si>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</si>
  <si>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</si>
  <si>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nad cytoplasm</t>
  </si>
  <si>
    <t>nadh cytoplasm</t>
  </si>
  <si>
    <t>3-phospho-D-glyceroyl-phosphate cytoplasm</t>
  </si>
  <si>
    <t>3-phospho-D-glycerate cytoplasm</t>
  </si>
  <si>
    <t>2-phospho-D-glycerate cytoplasm</t>
  </si>
  <si>
    <t>phosphoenolpyruvate cytoplasm</t>
  </si>
  <si>
    <t>pyruvate extracellular</t>
  </si>
  <si>
    <t>phosphoenolpyruvate extracellular</t>
  </si>
  <si>
    <t>reaction name</t>
  </si>
  <si>
    <t>transportRxn?</t>
  </si>
  <si>
    <t>modelled?</t>
  </si>
  <si>
    <t>Glucose transport via diffusion (extracellular to periplasm)</t>
  </si>
  <si>
    <t>D-glucose transport via ABC system (periplasm)</t>
  </si>
  <si>
    <t>Glucokinase</t>
  </si>
  <si>
    <t>D-gluconate transport via diffusion (extracellular to periplasm)</t>
  </si>
  <si>
    <t>D-gluconate transport via proton symport, reversible (periplasm)</t>
  </si>
  <si>
    <t>Gluconokinase</t>
  </si>
  <si>
    <t>Ketogluconate transport via diffusion (extracellular to periplasm)</t>
  </si>
  <si>
    <t>Ketogluconate transporter</t>
  </si>
  <si>
    <t>dehydroglucokinase</t>
  </si>
  <si>
    <t>R_PGLCNDH_NAD</t>
  </si>
  <si>
    <t>Phosphogluconate-2-dehydrogenase</t>
  </si>
  <si>
    <t>R_PGLCNDH_NADP</t>
  </si>
  <si>
    <t>Glucose dehydrogenase (ubiquinone-8 as acceptor) (periplasm)</t>
  </si>
  <si>
    <t>Gluconate-2-dehydrogenase periplasm</t>
  </si>
  <si>
    <t>Glucose-6-phosphate dehydrogenase</t>
  </si>
  <si>
    <t>R_G6PDH2_NAD</t>
  </si>
  <si>
    <t>R_G6PDH2_NADP</t>
  </si>
  <si>
    <t>PGL</t>
  </si>
  <si>
    <t>6-Phosphogluconolactonase</t>
  </si>
  <si>
    <t>R_GND_NAD</t>
  </si>
  <si>
    <t>Phosphogluconate dehydrogenase</t>
  </si>
  <si>
    <t>R_GND_NADP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</si>
  <si>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</si>
  <si>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</si>
  <si>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</si>
  <si>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</si>
  <si>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</si>
  <si>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</si>
  <si>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</si>
  <si>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</si>
  <si>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</si>
  <si>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</si>
  <si>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</si>
  <si>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</si>
  <si>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</si>
  <si>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</si>
  <si>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</si>
  <si>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</si>
  <si>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pyruvate exchange reaction</t>
  </si>
  <si>
    <t>phosphoenolpyruvate exchange reaction</t>
  </si>
  <si>
    <t>met</t>
  </si>
  <si>
    <t>rxn</t>
  </si>
  <si>
    <t>∆Gr'_min (kJ/mol)</t>
  </si>
  <si>
    <t>∆Gr'_max (kJ/mol)</t>
  </si>
  <si>
    <t>EC number</t>
  </si>
  <si>
    <t>3.6.3.17</t>
  </si>
  <si>
    <t>2.7.1.2</t>
  </si>
  <si>
    <t>2.7.1.12</t>
  </si>
  <si>
    <t>2.7.1.13</t>
  </si>
  <si>
    <t>1.1.1.43</t>
  </si>
  <si>
    <t>equilibrator:  D-Glucose + Ubiquinone + H2O &lt;=&gt; D-Gluconate + Ubiquinol</t>
  </si>
  <si>
    <t>equilibrator: D-Gluconate + Ubiquinone &lt;=&gt; 2-Keto-D-gluconic acid + Ubiquinol</t>
  </si>
  <si>
    <t>1.1.1.49</t>
  </si>
  <si>
    <t>3.1.1.31</t>
  </si>
  <si>
    <t>1.1.1.44</t>
  </si>
  <si>
    <t> 5.3.1.6</t>
  </si>
  <si>
    <t>5.1.3.1</t>
  </si>
  <si>
    <t>2.2.2.1</t>
  </si>
  <si>
    <t>2.2.1.2</t>
  </si>
  <si>
    <t> 4.2.1.12</t>
  </si>
  <si>
    <t> 4.1.2.14</t>
  </si>
  <si>
    <t> 5.3.1.9</t>
  </si>
  <si>
    <t> 3.1.3.11</t>
  </si>
  <si>
    <t>used D-fbp</t>
  </si>
  <si>
    <t>4.1.2.13</t>
  </si>
  <si>
    <t>5.3.1.1</t>
  </si>
  <si>
    <t> 1.2.1.12</t>
  </si>
  <si>
    <t>2.7.2.3</t>
  </si>
  <si>
    <t>5.4.2.1</t>
  </si>
  <si>
    <t>4.2.1.11</t>
  </si>
  <si>
    <t>2.7.1.40</t>
  </si>
  <si>
    <t>min (M)</t>
  </si>
  <si>
    <t>max (M)</t>
  </si>
  <si>
    <t>reaction ID</t>
  </si>
  <si>
    <t>vref_mean (umol/gCDW/h)</t>
  </si>
  <si>
    <t>vref_std (umol/gCDW/h)</t>
  </si>
  <si>
    <t>enzyme/rxn</t>
  </si>
  <si>
    <t>MBo10_LB2</t>
  </si>
  <si>
    <t>MBo10_meas2</t>
  </si>
  <si>
    <t>MBo10_UB2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</si>
  <si>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</si>
  <si>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</si>
  <si>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</si>
  <si>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</si>
  <si>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</si>
  <si>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</si>
  <si>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</si>
  <si>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</si>
  <si>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</si>
  <si>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mechanisms_refs</t>
  </si>
  <si>
    <t>subunits_comments1</t>
  </si>
  <si>
    <t>subunits_comments2</t>
  </si>
  <si>
    <t>subunits_refs</t>
  </si>
  <si>
    <t>general_comments</t>
  </si>
  <si>
    <t>diffusion</t>
  </si>
  <si>
    <t>m_glc_D_e m_glc_D_p</t>
  </si>
  <si>
    <t>bigg DB</t>
  </si>
  <si>
    <t>diffusion setting subunits to 1</t>
  </si>
  <si>
    <t> </t>
  </si>
  <si>
    <t>orderedBiTer</t>
  </si>
  <si>
    <t>m_glc_D_p m_atp_c m_adp_c m_pi_c m_glc_D_c</t>
  </si>
  <si>
    <t>assumed subunits</t>
  </si>
  <si>
    <t>same as Laia</t>
  </si>
  <si>
    <t>randomBiBi</t>
  </si>
  <si>
    <t>m_glc_D_e m_atp_c m_adp_c m_g6p_c</t>
  </si>
  <si>
    <t>looks like 1 subunit from metacyc</t>
  </si>
  <si>
    <t>Laia has 2</t>
  </si>
  <si>
    <t>m_glcn_e m_glcn_p</t>
  </si>
  <si>
    <t>UniUni</t>
  </si>
  <si>
    <t>m_glcn_p m_glcn_c</t>
  </si>
  <si>
    <t>Data form E.coli, permease, modelled as massAction</t>
  </si>
  <si>
    <t>m_glcn_c m_atp_c m_adp_c m_6pgc_c</t>
  </si>
  <si>
    <t>m_adp_c, oxidized_glutathione</t>
  </si>
  <si>
    <t>m_2dhglcn_e m_2dhglcn_p</t>
  </si>
  <si>
    <t>2dhglcn_p m_2dhglcn_c</t>
  </si>
  <si>
    <t>permease,modelled as massAction</t>
  </si>
  <si>
    <t>orderedBiBi</t>
  </si>
  <si>
    <t>m_atp_c  m_2dhglcn_c m_6p2dhglcn_c m_adp_c</t>
  </si>
  <si>
    <t>Laia has 1 and says no data</t>
  </si>
  <si>
    <t>all assumed, no data</t>
  </si>
  <si>
    <t>PGLCNDHPutida</t>
  </si>
  <si>
    <t>m_nad_c m_6p2dhglcn_c m_6pgc_c m_nadh_c</t>
  </si>
  <si>
    <t>R_PGLCNDH_NAD R_PGLCNDH_NADP</t>
  </si>
  <si>
    <t>m_nadp_c m_6p2dhglcn_c m_6pgc_c m_nadph_c</t>
  </si>
  <si>
    <t>Laia has 4</t>
  </si>
  <si>
    <t>pingpong</t>
  </si>
  <si>
    <t>m_glc_D_p m_glcn_p m_q8_c m_q8h2_c</t>
  </si>
  <si>
    <t>putida 1 subunit, no inhibition in monomeric enzime, other data from Acinetobacter calcoaceticus--&gt; glucose has competitive inhibition in acinetobacter (2 subunits)</t>
  </si>
  <si>
    <t>orderedBiBiCompInhib</t>
  </si>
  <si>
    <t>m_q8_c m_glcn_p m_pyr_c m_2dhglcn_p m_q8h2_c</t>
  </si>
  <si>
    <t>pyr</t>
  </si>
  <si>
    <t>assuming orderedBiBi mech</t>
  </si>
  <si>
    <t>info from pseudomonas fluorescens. Only one catalytic unit, but 3 subunits in overall</t>
  </si>
  <si>
    <t>m_nadp_c m_g6p_c m_6pgl_c m_nadph_c</t>
  </si>
  <si>
    <t>m_nadph_c m_nadh_c</t>
  </si>
  <si>
    <t>assumed mechansim</t>
  </si>
  <si>
    <t>G6PDHPutida</t>
  </si>
  <si>
    <t>R_G6PDH2_NAD R_G6PDH2_NADH</t>
  </si>
  <si>
    <t>m_6pgl_c m_6pgc_c</t>
  </si>
  <si>
    <t>Laia has 1</t>
  </si>
  <si>
    <t>m_6pgc_c m_nad_c m_nadh_c m_ru5p_D_c</t>
  </si>
  <si>
    <t>R_GND_nad R_GND_nadp</t>
  </si>
  <si>
    <t>assumed subunits, ecocyc says 2</t>
  </si>
  <si>
    <t>Laia has 1 and used massAction</t>
  </si>
  <si>
    <t>m_6pgc_c m_nadp_c m_nadph_c m_ru5p_D_c</t>
  </si>
  <si>
    <t>m_ru5p_D_c m_r5p_c</t>
  </si>
  <si>
    <t>m_ru5p_D_c m_xu5p_D_c</t>
  </si>
  <si>
    <t>pingpongBiBi</t>
  </si>
  <si>
    <t>m_xu5p_D_c  m_r5p_c m_g3p_c m_s7p_c</t>
  </si>
  <si>
    <t>m_xu5p_D_c m_e4p_c  m_g3p_c m_f6p_c</t>
  </si>
  <si>
    <t>assumed subunits, ecocyc says 1</t>
  </si>
  <si>
    <t>m_s7p_c m_g3p_c m_e4pc_m_f6p_c</t>
  </si>
  <si>
    <t>same as e. coli</t>
  </si>
  <si>
    <t>same as in e. coli and some other organisms in brenda</t>
  </si>
  <si>
    <t>m_6pgc_c m_2ddg6p_c</t>
  </si>
  <si>
    <t>randomUniBi</t>
  </si>
  <si>
    <t>m_2ddg6p_c m_g3p_c m_pyr_c</t>
  </si>
  <si>
    <t>assumed subunits, ecocyc says 3</t>
  </si>
  <si>
    <t>Laia has 3</t>
  </si>
  <si>
    <t>m_g6p_c m_f6p_c</t>
  </si>
  <si>
    <t>Laia has 2 and says Data from E.coli</t>
  </si>
  <si>
    <t>orderedUniBi</t>
  </si>
  <si>
    <t>m_fdp_c m_f6p_c m_pi_c</t>
  </si>
  <si>
    <t>assumed mech</t>
  </si>
  <si>
    <t>assumed subunits, ecocyc says 4 for fbp1 and 2 for fbp2</t>
  </si>
  <si>
    <t>Laia has 4  and says Data from E.coli</t>
  </si>
  <si>
    <t>orderedBiUni</t>
  </si>
  <si>
    <t>m_dhap_c m_g3p_c m_fdp_c</t>
  </si>
  <si>
    <t>assumed subunits, ecocyc says 10 for fba1 and 2 for fba2</t>
  </si>
  <si>
    <t>Laia has 4 and says data from p.aeuroginosa</t>
  </si>
  <si>
    <t>m_g3p_c m_dhap_c</t>
  </si>
  <si>
    <t>orderedTerBi</t>
  </si>
  <si>
    <t>m_nad_c m_g3p_c m_pi_c m_13dpg_c m_nadh_c</t>
  </si>
  <si>
    <t>assumed subunits, ecocyc says 24</t>
  </si>
  <si>
    <t>m_adp_c m_13dpg_c m_3pg_c m_atp_c</t>
  </si>
  <si>
    <t>not much data on it</t>
  </si>
  <si>
    <t>assumed, not much data there</t>
  </si>
  <si>
    <t>m_3pg_c m_2pg_c</t>
  </si>
  <si>
    <t>assumed subunits, ecocyc says 2 for 23dpg-dependent and 1 for independent</t>
  </si>
  <si>
    <t>Laia has 1 and says Data from Bacillus</t>
  </si>
  <si>
    <t>not much data out there</t>
  </si>
  <si>
    <t>m_2pg_c m_pep_c</t>
  </si>
  <si>
    <t>Laia has 2 and says Data from Saccharomyces</t>
  </si>
  <si>
    <t>m_adp_c m_pep_c m_atp_c m_pyr_c</t>
  </si>
  <si>
    <t>m_2ddg6p_c m_r5p_c m_f6p_c</t>
  </si>
  <si>
    <t>assumed subunits, ecocyc says 4</t>
  </si>
  <si>
    <t>PMID: 468836,Pseudomonas citronellolis.</t>
  </si>
  <si>
    <t>massAction</t>
  </si>
  <si>
    <t>m_pyr_c m_pyr_e</t>
  </si>
  <si>
    <t>massAction setting subunits to 1</t>
  </si>
  <si>
    <t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</si>
</sst>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A1:E1 B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2.8"/>
  <cols>
    <col collapsed="false" hidden="false" max="1" min="1" style="0" width="23.6720647773279"/>
    <col collapsed="false" hidden="false" max="2" min="2" style="0" width="15.5303643724696"/>
    <col collapsed="false" hidden="false" max="4" min="3" style="0" width="19.7085020242915"/>
    <col collapsed="false" hidden="false" max="5" min="5" style="0" width="16.3886639676113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212</v>
      </c>
      <c r="B1" s="1" t="s">
        <v>213</v>
      </c>
      <c r="C1" s="1" t="s">
        <v>214</v>
      </c>
      <c r="D1" s="1" t="s">
        <v>213</v>
      </c>
      <c r="E1" s="1" t="s">
        <v>214</v>
      </c>
    </row>
    <row r="2" customFormat="false" ht="13.8" hidden="false" customHeight="false" outlineLevel="0" collapsed="false">
      <c r="A2" s="1" t="s">
        <v>58</v>
      </c>
      <c r="B2" s="0" t="n">
        <f aca="false">B3+B12</f>
        <v>6110</v>
      </c>
      <c r="C2" s="0" t="n">
        <v>611</v>
      </c>
      <c r="D2" s="0" t="n">
        <v>0</v>
      </c>
      <c r="E2" s="0" t="n">
        <v>0</v>
      </c>
    </row>
    <row r="3" customFormat="false" ht="13.8" hidden="false" customHeight="false" outlineLevel="0" collapsed="false">
      <c r="A3" s="1" t="s">
        <v>59</v>
      </c>
      <c r="B3" s="0" t="n">
        <v>600</v>
      </c>
      <c r="C3" s="0" t="n">
        <v>60</v>
      </c>
      <c r="D3" s="0" t="n">
        <v>0</v>
      </c>
      <c r="E3" s="0" t="n">
        <v>0</v>
      </c>
    </row>
    <row r="4" customFormat="false" ht="15" hidden="false" customHeight="false" outlineLevel="0" collapsed="false">
      <c r="A4" s="1" t="s">
        <v>60</v>
      </c>
      <c r="B4" s="0" t="n">
        <f aca="false">B14-B24</f>
        <v>600</v>
      </c>
      <c r="C4" s="0" t="n">
        <v>60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61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1" t="s">
        <v>62</v>
      </c>
      <c r="B6" s="0" t="n">
        <f aca="false">4.79*10^3</f>
        <v>4790</v>
      </c>
      <c r="C6" s="0" t="n">
        <f aca="false">0.07*10^3</f>
        <v>70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63</v>
      </c>
      <c r="B7" s="0" t="n">
        <f aca="false">4.79*10^3</f>
        <v>4790</v>
      </c>
      <c r="C7" s="0" t="n">
        <f aca="false">0.07*10^3</f>
        <v>70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64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1" t="s">
        <v>65</v>
      </c>
      <c r="B9" s="0" t="n">
        <f aca="false">0.72*10^3</f>
        <v>720</v>
      </c>
      <c r="C9" s="0" t="n">
        <f aca="false">0.06*10^3</f>
        <v>60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1" t="s">
        <v>66</v>
      </c>
      <c r="B10" s="0" t="n">
        <f aca="false">0.72*10^3</f>
        <v>720</v>
      </c>
      <c r="C10" s="0" t="n">
        <f aca="false">0.06*10^3</f>
        <v>60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1" t="s">
        <v>67</v>
      </c>
      <c r="B11" s="0" t="n">
        <f aca="false">0.72*10^3</f>
        <v>720</v>
      </c>
      <c r="C11" s="0" t="n">
        <f aca="false">0.06*10^3</f>
        <v>60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1" t="s">
        <v>68</v>
      </c>
      <c r="B12" s="0" t="n">
        <f aca="false">5.51*10^3</f>
        <v>5510</v>
      </c>
      <c r="C12" s="0" t="n">
        <f aca="false">0.04*10^3</f>
        <v>40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69</v>
      </c>
      <c r="B13" s="0" t="n">
        <f aca="false">0.72*10^3</f>
        <v>720</v>
      </c>
      <c r="C13" s="0" t="n">
        <f aca="false">0.06*10^3</f>
        <v>60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1" t="s">
        <v>70</v>
      </c>
      <c r="B14" s="0" t="n">
        <f aca="false">1.17*10^3</f>
        <v>1170</v>
      </c>
      <c r="C14" s="0" t="n">
        <f aca="false">0.07*10^3</f>
        <v>70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1" t="s">
        <v>71</v>
      </c>
      <c r="B15" s="0" t="n">
        <f aca="false">1.17*10^3</f>
        <v>1170</v>
      </c>
      <c r="C15" s="0" t="n">
        <f aca="false">0.07*10^3</f>
        <v>70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1" t="s">
        <v>72</v>
      </c>
      <c r="B16" s="0" t="n">
        <f aca="false">0.59*10^3</f>
        <v>590</v>
      </c>
      <c r="C16" s="0" t="n">
        <f aca="false">0.03*10^3</f>
        <v>30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1" t="s">
        <v>73</v>
      </c>
      <c r="B17" s="0" t="n">
        <f aca="false">0.44*10^3</f>
        <v>440</v>
      </c>
      <c r="C17" s="0" t="n">
        <f aca="false">0.59*10^3</f>
        <v>590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1" t="s">
        <v>74</v>
      </c>
      <c r="B18" s="0" t="n">
        <f aca="false">0.15*10^3</f>
        <v>150</v>
      </c>
      <c r="C18" s="0" t="n">
        <f aca="false">0.59*10^3</f>
        <v>590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1" t="s">
        <v>75</v>
      </c>
      <c r="B19" s="0" t="n">
        <f aca="false">0.15*10^3</f>
        <v>150</v>
      </c>
      <c r="C19" s="0" t="n">
        <f aca="false">0.01*10^3</f>
        <v>10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1" t="s">
        <v>76</v>
      </c>
      <c r="B20" s="0" t="n">
        <f aca="false">0.01*10^3</f>
        <v>10</v>
      </c>
      <c r="C20" s="0" t="n">
        <f aca="false">0.01*10^3</f>
        <v>10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1" t="s">
        <v>77</v>
      </c>
      <c r="B21" s="0" t="n">
        <f aca="false">0.15*10^3</f>
        <v>150</v>
      </c>
      <c r="C21" s="0" t="n">
        <f aca="false">0.01*10^3</f>
        <v>10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s">
        <v>78</v>
      </c>
      <c r="B22" s="0" t="n">
        <f aca="false">6.11*10^ 3</f>
        <v>6110</v>
      </c>
      <c r="C22" s="0" t="n">
        <f aca="false">0.04*10^3</f>
        <v>40</v>
      </c>
      <c r="D22" s="0" t="n">
        <v>0</v>
      </c>
      <c r="E22" s="0" t="n">
        <v>0</v>
      </c>
    </row>
    <row r="23" customFormat="false" ht="13.8" hidden="false" customHeight="false" outlineLevel="0" collapsed="false">
      <c r="A23" s="1" t="s">
        <v>79</v>
      </c>
      <c r="B23" s="0" t="n">
        <f aca="false">6.11*10^ 3</f>
        <v>6110</v>
      </c>
      <c r="C23" s="0" t="n">
        <f aca="false">0.04*10^3</f>
        <v>40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1" t="s">
        <v>80</v>
      </c>
      <c r="B24" s="0" t="n">
        <f aca="false">0.57*10^3</f>
        <v>570</v>
      </c>
      <c r="C24" s="0" t="n">
        <f aca="false">0.04*10^3</f>
        <v>40</v>
      </c>
      <c r="D24" s="0" t="n">
        <v>0</v>
      </c>
      <c r="E24" s="0" t="n">
        <v>0</v>
      </c>
    </row>
    <row r="25" customFormat="false" ht="15" hidden="false" customHeight="false" outlineLevel="0" collapsed="false">
      <c r="A25" s="1" t="s">
        <v>81</v>
      </c>
      <c r="B25" s="0" t="n">
        <f aca="false">0.46*10^3</f>
        <v>460</v>
      </c>
      <c r="C25" s="0" t="n">
        <f aca="false">0.03*10^3</f>
        <v>30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1" t="s">
        <v>82</v>
      </c>
      <c r="B26" s="0" t="n">
        <f aca="false">0.46*10^3</f>
        <v>460</v>
      </c>
      <c r="C26" s="0" t="n">
        <f aca="false">0.03*10^3</f>
        <v>30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1" t="s">
        <v>83</v>
      </c>
      <c r="B27" s="0" t="n">
        <f aca="false">0.46*10^3</f>
        <v>460</v>
      </c>
      <c r="C27" s="0" t="n">
        <f aca="false">0.03*10^3</f>
        <v>30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1" t="s">
        <v>84</v>
      </c>
      <c r="B28" s="0" t="n">
        <f aca="false">5.11*10^3</f>
        <v>5110</v>
      </c>
      <c r="C28" s="0" t="n">
        <f aca="false">0.04*10^3</f>
        <v>40</v>
      </c>
      <c r="D28" s="0" t="n">
        <v>0</v>
      </c>
      <c r="E28" s="0" t="n">
        <v>0</v>
      </c>
    </row>
    <row r="29" customFormat="false" ht="13.8" hidden="false" customHeight="false" outlineLevel="0" collapsed="false">
      <c r="A29" s="1" t="s">
        <v>85</v>
      </c>
      <c r="B29" s="0" t="n">
        <f aca="false">5.11*10^3</f>
        <v>5110</v>
      </c>
      <c r="C29" s="0" t="n">
        <f aca="false">0.04*10^3</f>
        <v>40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1" t="s">
        <v>86</v>
      </c>
      <c r="B30" s="0" t="n">
        <f aca="false">4.36*10^3</f>
        <v>4360</v>
      </c>
      <c r="C30" s="0" t="n">
        <f aca="false">0.07*10^3</f>
        <v>70</v>
      </c>
      <c r="D30" s="0" t="n">
        <v>0</v>
      </c>
      <c r="E30" s="0" t="n">
        <v>0</v>
      </c>
    </row>
    <row r="31" customFormat="false" ht="13.8" hidden="false" customHeight="false" outlineLevel="0" collapsed="false">
      <c r="A31" s="1" t="s">
        <v>87</v>
      </c>
      <c r="B31" s="0" t="n">
        <f aca="false">4.36*10^3</f>
        <v>4360</v>
      </c>
      <c r="C31" s="0" t="n">
        <f aca="false">0.07*10^3</f>
        <v>70</v>
      </c>
      <c r="D31" s="0" t="n">
        <v>0</v>
      </c>
      <c r="E31" s="0" t="n">
        <v>0</v>
      </c>
    </row>
    <row r="32" customFormat="false" ht="15" hidden="false" customHeight="false" outlineLevel="0" collapsed="false">
      <c r="A32" s="1" t="s">
        <v>88</v>
      </c>
      <c r="B32" s="0" t="n">
        <f aca="false">3.89*10^3</f>
        <v>3890</v>
      </c>
      <c r="C32" s="0" t="n">
        <f aca="false">0.08*10^3</f>
        <v>80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1" t="s">
        <v>89</v>
      </c>
      <c r="B33" s="0" t="n">
        <f aca="false">B23+B32</f>
        <v>10000</v>
      </c>
      <c r="C33" s="0" t="n">
        <v>100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1" t="s">
        <v>90</v>
      </c>
      <c r="B34" s="0" t="n">
        <f aca="false">B31-B32</f>
        <v>470</v>
      </c>
      <c r="C34" s="0" t="n">
        <v>47</v>
      </c>
      <c r="D34" s="0" t="n">
        <v>0</v>
      </c>
      <c r="E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:E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215</v>
      </c>
      <c r="B1" s="1" t="s">
        <v>216</v>
      </c>
      <c r="C1" s="1" t="s">
        <v>217</v>
      </c>
      <c r="D1" s="1" t="s">
        <v>218</v>
      </c>
    </row>
    <row r="2" customFormat="false" ht="15" hidden="false" customHeight="false" outlineLevel="0" collapsed="false">
      <c r="A2" s="1" t="s">
        <v>58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59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62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63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64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65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66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67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68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69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72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73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74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75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76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77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78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79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82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83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84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85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86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87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88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89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90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1" sqref="A1:E1 F4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179</v>
      </c>
      <c r="B1" s="1" t="s">
        <v>216</v>
      </c>
      <c r="C1" s="1" t="s">
        <v>217</v>
      </c>
      <c r="D1" s="1" t="s">
        <v>218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A1:E1 B17"/>
    </sheetView>
  </sheetViews>
  <sheetFormatPr defaultRowHeight="12.8"/>
  <cols>
    <col collapsed="false" hidden="false" max="1" min="1" style="3" width="20.4615384615385"/>
    <col collapsed="false" hidden="false" max="2" min="2" style="3" width="20.5668016194332"/>
    <col collapsed="false" hidden="false" max="3" min="3" style="3" width="39.5263157894737"/>
    <col collapsed="false" hidden="false" max="4" min="4" style="3" width="6.21457489878543"/>
    <col collapsed="false" hidden="false" max="5" min="5" style="3" width="5.78542510121457"/>
    <col collapsed="false" hidden="false" max="6" min="6" style="3" width="4.92712550607287"/>
    <col collapsed="false" hidden="false" max="7" min="7" style="3" width="5.89068825910931"/>
    <col collapsed="false" hidden="false" max="8" min="8" style="3" width="4.92712550607287"/>
    <col collapsed="false" hidden="false" max="9" min="9" style="3" width="5.1417004048583"/>
    <col collapsed="false" hidden="false" max="10" min="10" style="3" width="10.0688259109312"/>
    <col collapsed="false" hidden="false" max="11" min="11" style="3" width="14.1417004048583"/>
    <col collapsed="false" hidden="false" max="1025" min="12" style="3" width="8.57085020242915"/>
  </cols>
  <sheetData>
    <row r="1" customFormat="false" ht="12.8" hidden="false" customHeight="false" outlineLevel="0" collapsed="false">
      <c r="A1" s="4" t="s">
        <v>212</v>
      </c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226</v>
      </c>
      <c r="J1" s="4" t="s">
        <v>227</v>
      </c>
      <c r="K1" s="5" t="s">
        <v>228</v>
      </c>
      <c r="L1" s="4" t="s">
        <v>229</v>
      </c>
      <c r="M1" s="5" t="s">
        <v>230</v>
      </c>
      <c r="N1" s="5" t="s">
        <v>231</v>
      </c>
      <c r="O1" s="5" t="s">
        <v>232</v>
      </c>
    </row>
    <row r="2" customFormat="false" ht="12.8" hidden="false" customHeight="false" outlineLevel="0" collapsed="false">
      <c r="A2" s="4" t="s">
        <v>58</v>
      </c>
      <c r="B2" s="6" t="s">
        <v>233</v>
      </c>
      <c r="C2" s="6" t="s">
        <v>234</v>
      </c>
      <c r="D2" s="0"/>
      <c r="E2" s="0"/>
      <c r="F2" s="0"/>
      <c r="H2" s="0"/>
      <c r="I2" s="0"/>
      <c r="J2" s="6" t="n">
        <v>1</v>
      </c>
      <c r="K2" s="6" t="s">
        <v>235</v>
      </c>
      <c r="L2" s="6" t="s">
        <v>236</v>
      </c>
      <c r="M2" s="6" t="s">
        <v>237</v>
      </c>
      <c r="N2" s="0"/>
      <c r="O2" s="0"/>
    </row>
    <row r="3" customFormat="false" ht="12.8" hidden="false" customHeight="false" outlineLevel="0" collapsed="false">
      <c r="A3" s="4" t="s">
        <v>59</v>
      </c>
      <c r="B3" s="6" t="s">
        <v>238</v>
      </c>
      <c r="C3" s="6" t="s">
        <v>239</v>
      </c>
      <c r="D3" s="0"/>
      <c r="E3" s="0"/>
      <c r="F3" s="0"/>
      <c r="H3" s="0"/>
      <c r="I3" s="0"/>
      <c r="J3" s="6" t="n">
        <v>1</v>
      </c>
      <c r="K3" s="0"/>
      <c r="L3" s="6" t="s">
        <v>240</v>
      </c>
      <c r="M3" s="6" t="s">
        <v>241</v>
      </c>
      <c r="N3" s="0"/>
      <c r="O3" s="0"/>
    </row>
    <row r="4" customFormat="false" ht="12.8" hidden="false" customHeight="false" outlineLevel="0" collapsed="false">
      <c r="A4" s="4" t="s">
        <v>60</v>
      </c>
      <c r="B4" s="6" t="s">
        <v>242</v>
      </c>
      <c r="C4" s="6" t="s">
        <v>243</v>
      </c>
      <c r="D4" s="0"/>
      <c r="E4" s="0"/>
      <c r="F4" s="0"/>
      <c r="H4" s="0"/>
      <c r="I4" s="0"/>
      <c r="J4" s="6" t="n">
        <v>2</v>
      </c>
      <c r="K4" s="0"/>
      <c r="L4" s="6" t="s">
        <v>244</v>
      </c>
      <c r="M4" s="6" t="s">
        <v>245</v>
      </c>
      <c r="N4" s="0"/>
      <c r="O4" s="0"/>
    </row>
    <row r="5" customFormat="false" ht="12.8" hidden="false" customHeight="false" outlineLevel="0" collapsed="false">
      <c r="A5" s="4" t="s">
        <v>61</v>
      </c>
      <c r="B5" s="6" t="s">
        <v>233</v>
      </c>
      <c r="C5" s="6" t="s">
        <v>246</v>
      </c>
      <c r="D5" s="0"/>
      <c r="E5" s="0"/>
      <c r="F5" s="0"/>
      <c r="H5" s="0"/>
      <c r="I5" s="0"/>
      <c r="J5" s="6" t="n">
        <v>1</v>
      </c>
      <c r="K5" s="6" t="s">
        <v>235</v>
      </c>
      <c r="L5" s="6" t="s">
        <v>236</v>
      </c>
      <c r="M5" s="6" t="s">
        <v>237</v>
      </c>
      <c r="N5" s="0"/>
      <c r="O5" s="0"/>
    </row>
    <row r="6" customFormat="false" ht="12.8" hidden="false" customHeight="false" outlineLevel="0" collapsed="false">
      <c r="A6" s="4" t="s">
        <v>62</v>
      </c>
      <c r="B6" s="6" t="s">
        <v>247</v>
      </c>
      <c r="C6" s="6" t="s">
        <v>248</v>
      </c>
      <c r="D6" s="0"/>
      <c r="E6" s="0"/>
      <c r="F6" s="0"/>
      <c r="H6" s="0"/>
      <c r="I6" s="0"/>
      <c r="J6" s="6" t="n">
        <v>1</v>
      </c>
      <c r="K6" s="0"/>
      <c r="L6" s="6" t="s">
        <v>240</v>
      </c>
      <c r="M6" s="6" t="s">
        <v>249</v>
      </c>
      <c r="N6" s="0"/>
      <c r="O6" s="0"/>
    </row>
    <row r="7" customFormat="false" ht="12.8" hidden="false" customHeight="false" outlineLevel="0" collapsed="false">
      <c r="A7" s="4" t="s">
        <v>63</v>
      </c>
      <c r="B7" s="6" t="s">
        <v>242</v>
      </c>
      <c r="C7" s="6" t="s">
        <v>250</v>
      </c>
      <c r="D7" s="0"/>
      <c r="E7" s="6" t="s">
        <v>22</v>
      </c>
      <c r="F7" s="0"/>
      <c r="H7" s="0"/>
      <c r="I7" s="6" t="s">
        <v>251</v>
      </c>
      <c r="J7" s="6" t="n">
        <v>2</v>
      </c>
      <c r="K7" s="0"/>
      <c r="L7" s="6" t="s">
        <v>240</v>
      </c>
      <c r="M7" s="6" t="s">
        <v>245</v>
      </c>
      <c r="N7" s="0"/>
      <c r="O7" s="0"/>
    </row>
    <row r="8" customFormat="false" ht="12.8" hidden="false" customHeight="false" outlineLevel="0" collapsed="false">
      <c r="A8" s="4" t="s">
        <v>64</v>
      </c>
      <c r="B8" s="6" t="s">
        <v>233</v>
      </c>
      <c r="C8" s="6" t="s">
        <v>252</v>
      </c>
      <c r="D8" s="0"/>
      <c r="E8" s="0"/>
      <c r="F8" s="0"/>
      <c r="H8" s="0"/>
      <c r="I8" s="0"/>
      <c r="J8" s="6" t="n">
        <v>1</v>
      </c>
      <c r="K8" s="6" t="s">
        <v>235</v>
      </c>
      <c r="L8" s="6" t="s">
        <v>236</v>
      </c>
      <c r="M8" s="6" t="s">
        <v>237</v>
      </c>
      <c r="N8" s="0"/>
      <c r="O8" s="0"/>
    </row>
    <row r="9" customFormat="false" ht="12.8" hidden="false" customHeight="false" outlineLevel="0" collapsed="false">
      <c r="A9" s="4" t="s">
        <v>65</v>
      </c>
      <c r="B9" s="6" t="s">
        <v>247</v>
      </c>
      <c r="C9" s="6" t="s">
        <v>253</v>
      </c>
      <c r="D9" s="0"/>
      <c r="E9" s="0"/>
      <c r="F9" s="0"/>
      <c r="H9" s="0"/>
      <c r="I9" s="0"/>
      <c r="J9" s="6" t="n">
        <v>1</v>
      </c>
      <c r="K9" s="0"/>
      <c r="L9" s="6" t="s">
        <v>240</v>
      </c>
      <c r="M9" s="6" t="s">
        <v>254</v>
      </c>
      <c r="N9" s="0"/>
      <c r="O9" s="0"/>
    </row>
    <row r="10" customFormat="false" ht="12.8" hidden="false" customHeight="false" outlineLevel="0" collapsed="false">
      <c r="A10" s="4" t="s">
        <v>66</v>
      </c>
      <c r="B10" s="6" t="s">
        <v>255</v>
      </c>
      <c r="C10" s="6" t="s">
        <v>256</v>
      </c>
      <c r="D10" s="0"/>
      <c r="E10" s="0"/>
      <c r="F10" s="0"/>
      <c r="H10" s="0"/>
      <c r="I10" s="0"/>
      <c r="J10" s="6" t="n">
        <v>1</v>
      </c>
      <c r="K10" s="0"/>
      <c r="L10" s="6" t="s">
        <v>240</v>
      </c>
      <c r="M10" s="6" t="s">
        <v>257</v>
      </c>
      <c r="N10" s="0"/>
      <c r="O10" s="6" t="s">
        <v>258</v>
      </c>
    </row>
    <row r="11" customFormat="false" ht="12.8" hidden="false" customHeight="false" outlineLevel="0" collapsed="false">
      <c r="A11" s="4" t="s">
        <v>148</v>
      </c>
      <c r="B11" s="6" t="s">
        <v>259</v>
      </c>
      <c r="C11" s="6" t="s">
        <v>260</v>
      </c>
      <c r="D11" s="6" t="s">
        <v>261</v>
      </c>
      <c r="E11" s="0"/>
      <c r="F11" s="0"/>
      <c r="H11" s="0"/>
      <c r="I11" s="0"/>
      <c r="J11" s="6" t="n">
        <v>2</v>
      </c>
      <c r="K11" s="0"/>
      <c r="L11" s="0"/>
      <c r="M11" s="0"/>
      <c r="N11" s="0"/>
      <c r="O11" s="0"/>
    </row>
    <row r="12" customFormat="false" ht="12.8" hidden="false" customHeight="false" outlineLevel="0" collapsed="false">
      <c r="A12" s="4" t="s">
        <v>150</v>
      </c>
      <c r="B12" s="6" t="s">
        <v>259</v>
      </c>
      <c r="C12" s="6" t="s">
        <v>262</v>
      </c>
      <c r="D12" s="6" t="s">
        <v>261</v>
      </c>
      <c r="E12" s="0"/>
      <c r="F12" s="0"/>
      <c r="H12" s="0"/>
      <c r="I12" s="0"/>
      <c r="J12" s="6" t="n">
        <v>2</v>
      </c>
      <c r="K12" s="0"/>
      <c r="L12" s="6" t="s">
        <v>240</v>
      </c>
      <c r="M12" s="6" t="s">
        <v>263</v>
      </c>
      <c r="N12" s="0"/>
      <c r="O12" s="0"/>
    </row>
    <row r="13" customFormat="false" ht="12.8" hidden="false" customHeight="false" outlineLevel="0" collapsed="false">
      <c r="A13" s="4" t="s">
        <v>68</v>
      </c>
      <c r="B13" s="6" t="s">
        <v>264</v>
      </c>
      <c r="C13" s="6" t="s">
        <v>265</v>
      </c>
      <c r="D13" s="0"/>
      <c r="E13" s="0"/>
      <c r="F13" s="0"/>
      <c r="H13" s="0"/>
      <c r="I13" s="0"/>
      <c r="J13" s="6" t="n">
        <v>1</v>
      </c>
      <c r="K13" s="0"/>
      <c r="L13" s="6" t="s">
        <v>240</v>
      </c>
      <c r="M13" s="6" t="s">
        <v>266</v>
      </c>
      <c r="N13" s="0"/>
      <c r="O13" s="0"/>
    </row>
    <row r="14" customFormat="false" ht="12.8" hidden="false" customHeight="false" outlineLevel="0" collapsed="false">
      <c r="A14" s="4" t="s">
        <v>69</v>
      </c>
      <c r="B14" s="6" t="s">
        <v>267</v>
      </c>
      <c r="C14" s="6" t="s">
        <v>268</v>
      </c>
      <c r="D14" s="0"/>
      <c r="E14" s="6" t="s">
        <v>269</v>
      </c>
      <c r="F14" s="0"/>
      <c r="H14" s="0"/>
      <c r="I14" s="0"/>
      <c r="J14" s="6" t="n">
        <v>1</v>
      </c>
      <c r="K14" s="6" t="s">
        <v>270</v>
      </c>
      <c r="L14" s="6" t="s">
        <v>240</v>
      </c>
      <c r="M14" s="6" t="s">
        <v>271</v>
      </c>
      <c r="N14" s="0"/>
      <c r="O14" s="6" t="s">
        <v>270</v>
      </c>
    </row>
    <row r="15" customFormat="false" ht="12.8" hidden="false" customHeight="false" outlineLevel="0" collapsed="false">
      <c r="A15" s="4" t="s">
        <v>70</v>
      </c>
      <c r="B15" s="6" t="s">
        <v>255</v>
      </c>
      <c r="C15" s="6" t="s">
        <v>272</v>
      </c>
      <c r="D15" s="0"/>
      <c r="E15" s="6" t="s">
        <v>273</v>
      </c>
      <c r="F15" s="0"/>
      <c r="H15" s="0"/>
      <c r="I15" s="6" t="n">
        <v>2</v>
      </c>
      <c r="J15" s="6" t="n">
        <v>2</v>
      </c>
      <c r="K15" s="6" t="s">
        <v>274</v>
      </c>
      <c r="L15" s="0"/>
      <c r="M15" s="0"/>
      <c r="N15" s="0"/>
      <c r="O15" s="6" t="s">
        <v>274</v>
      </c>
    </row>
    <row r="16" customFormat="false" ht="12.8" hidden="false" customHeight="false" outlineLevel="0" collapsed="false">
      <c r="A16" s="4" t="s">
        <v>154</v>
      </c>
      <c r="B16" s="6" t="s">
        <v>275</v>
      </c>
      <c r="C16" s="0"/>
      <c r="D16" s="6" t="s">
        <v>276</v>
      </c>
      <c r="E16" s="6" t="s">
        <v>273</v>
      </c>
      <c r="F16" s="0"/>
      <c r="H16" s="6" t="s">
        <v>20</v>
      </c>
      <c r="I16" s="6" t="n">
        <v>2</v>
      </c>
      <c r="J16" s="6" t="n">
        <v>2</v>
      </c>
      <c r="K16" s="0"/>
      <c r="L16" s="0"/>
      <c r="M16" s="0"/>
      <c r="N16" s="0"/>
      <c r="O16" s="0"/>
    </row>
    <row r="17" customFormat="false" ht="12.8" hidden="false" customHeight="false" outlineLevel="0" collapsed="false">
      <c r="A17" s="4" t="s">
        <v>155</v>
      </c>
      <c r="B17" s="6" t="s">
        <v>275</v>
      </c>
      <c r="C17" s="0"/>
      <c r="D17" s="6" t="s">
        <v>276</v>
      </c>
      <c r="E17" s="6" t="s">
        <v>273</v>
      </c>
      <c r="F17" s="0"/>
      <c r="H17" s="6" t="s">
        <v>20</v>
      </c>
      <c r="I17" s="6" t="n">
        <v>2</v>
      </c>
      <c r="J17" s="6" t="n">
        <v>2</v>
      </c>
      <c r="K17" s="0"/>
      <c r="L17" s="6" t="s">
        <v>240</v>
      </c>
      <c r="M17" s="6" t="s">
        <v>263</v>
      </c>
      <c r="N17" s="0"/>
      <c r="O17" s="0"/>
    </row>
    <row r="18" customFormat="false" ht="12.8" hidden="false" customHeight="false" outlineLevel="0" collapsed="false">
      <c r="A18" s="4" t="s">
        <v>156</v>
      </c>
      <c r="B18" s="6" t="s">
        <v>247</v>
      </c>
      <c r="C18" s="6" t="s">
        <v>277</v>
      </c>
      <c r="D18" s="0"/>
      <c r="F18" s="0"/>
      <c r="H18" s="0"/>
      <c r="I18" s="0"/>
      <c r="J18" s="6" t="n">
        <v>1</v>
      </c>
      <c r="K18" s="0"/>
      <c r="L18" s="6" t="s">
        <v>240</v>
      </c>
      <c r="M18" s="6" t="s">
        <v>278</v>
      </c>
      <c r="N18" s="0"/>
      <c r="O18" s="0"/>
    </row>
    <row r="19" customFormat="false" ht="12.8" hidden="false" customHeight="false" outlineLevel="0" collapsed="false">
      <c r="A19" s="4" t="s">
        <v>158</v>
      </c>
      <c r="B19" s="6" t="s">
        <v>255</v>
      </c>
      <c r="C19" s="6" t="s">
        <v>279</v>
      </c>
      <c r="D19" s="6" t="s">
        <v>280</v>
      </c>
      <c r="F19" s="0"/>
      <c r="H19" s="0"/>
      <c r="I19" s="0"/>
      <c r="J19" s="6" t="n">
        <v>2</v>
      </c>
      <c r="K19" s="0"/>
      <c r="L19" s="6" t="s">
        <v>281</v>
      </c>
      <c r="M19" s="6" t="s">
        <v>282</v>
      </c>
      <c r="N19" s="0"/>
      <c r="O19" s="0"/>
    </row>
    <row r="20" customFormat="false" ht="12.8" hidden="false" customHeight="false" outlineLevel="0" collapsed="false">
      <c r="A20" s="4" t="s">
        <v>160</v>
      </c>
      <c r="B20" s="6" t="s">
        <v>255</v>
      </c>
      <c r="C20" s="6" t="s">
        <v>283</v>
      </c>
      <c r="D20" s="6" t="s">
        <v>280</v>
      </c>
      <c r="F20" s="0"/>
      <c r="H20" s="0"/>
      <c r="I20" s="0"/>
      <c r="J20" s="6" t="n">
        <v>2</v>
      </c>
      <c r="K20" s="0"/>
      <c r="L20" s="6" t="s">
        <v>281</v>
      </c>
      <c r="M20" s="6" t="s">
        <v>282</v>
      </c>
      <c r="N20" s="0"/>
      <c r="O20" s="0"/>
    </row>
    <row r="21" customFormat="false" ht="12.8" hidden="false" customHeight="false" outlineLevel="0" collapsed="false">
      <c r="A21" s="4" t="s">
        <v>73</v>
      </c>
      <c r="B21" s="6" t="s">
        <v>247</v>
      </c>
      <c r="C21" s="6" t="s">
        <v>284</v>
      </c>
      <c r="F21" s="0"/>
      <c r="H21" s="0"/>
      <c r="I21" s="0"/>
      <c r="J21" s="6" t="n">
        <v>2</v>
      </c>
      <c r="K21" s="0"/>
      <c r="L21" s="6" t="s">
        <v>281</v>
      </c>
      <c r="M21" s="6" t="s">
        <v>237</v>
      </c>
      <c r="N21" s="0"/>
      <c r="O21" s="0"/>
    </row>
    <row r="22" customFormat="false" ht="12.8" hidden="false" customHeight="false" outlineLevel="0" collapsed="false">
      <c r="A22" s="4" t="s">
        <v>74</v>
      </c>
      <c r="B22" s="6" t="s">
        <v>247</v>
      </c>
      <c r="C22" s="6" t="s">
        <v>285</v>
      </c>
      <c r="F22" s="0"/>
      <c r="H22" s="0"/>
      <c r="I22" s="0"/>
      <c r="J22" s="6" t="n">
        <v>2</v>
      </c>
      <c r="K22" s="0"/>
      <c r="L22" s="6" t="s">
        <v>240</v>
      </c>
      <c r="M22" s="6" t="s">
        <v>237</v>
      </c>
      <c r="N22" s="0"/>
      <c r="O22" s="0"/>
    </row>
    <row r="23" customFormat="false" ht="12.8" hidden="false" customHeight="false" outlineLevel="0" collapsed="false">
      <c r="A23" s="4" t="s">
        <v>75</v>
      </c>
      <c r="B23" s="6" t="s">
        <v>286</v>
      </c>
      <c r="C23" s="6" t="s">
        <v>287</v>
      </c>
      <c r="F23" s="0"/>
      <c r="H23" s="0"/>
      <c r="I23" s="0"/>
      <c r="J23" s="6" t="n">
        <v>2</v>
      </c>
      <c r="K23" s="0"/>
      <c r="L23" s="6" t="s">
        <v>281</v>
      </c>
      <c r="M23" s="6" t="s">
        <v>237</v>
      </c>
      <c r="N23" s="0"/>
      <c r="O23" s="0"/>
    </row>
    <row r="24" customFormat="false" ht="12.8" hidden="false" customHeight="false" outlineLevel="0" collapsed="false">
      <c r="A24" s="4" t="s">
        <v>76</v>
      </c>
      <c r="B24" s="6" t="s">
        <v>286</v>
      </c>
      <c r="C24" s="6" t="s">
        <v>288</v>
      </c>
      <c r="F24" s="0"/>
      <c r="H24" s="0"/>
      <c r="I24" s="0"/>
      <c r="J24" s="6" t="n">
        <v>2</v>
      </c>
      <c r="K24" s="0"/>
      <c r="L24" s="6" t="s">
        <v>289</v>
      </c>
      <c r="M24" s="6" t="s">
        <v>237</v>
      </c>
      <c r="N24" s="0"/>
      <c r="O24" s="0"/>
    </row>
    <row r="25" customFormat="false" ht="12.8" hidden="false" customHeight="false" outlineLevel="0" collapsed="false">
      <c r="A25" s="4" t="s">
        <v>77</v>
      </c>
      <c r="B25" s="6" t="s">
        <v>286</v>
      </c>
      <c r="C25" s="6" t="s">
        <v>290</v>
      </c>
      <c r="F25" s="0"/>
      <c r="H25" s="0"/>
      <c r="I25" s="0"/>
      <c r="J25" s="6" t="n">
        <v>2</v>
      </c>
      <c r="K25" s="6" t="s">
        <v>291</v>
      </c>
      <c r="L25" s="6" t="s">
        <v>292</v>
      </c>
      <c r="M25" s="6" t="s">
        <v>237</v>
      </c>
      <c r="N25" s="0"/>
      <c r="O25" s="0"/>
    </row>
    <row r="26" customFormat="false" ht="12.8" hidden="false" customHeight="false" outlineLevel="0" collapsed="false">
      <c r="A26" s="4" t="s">
        <v>78</v>
      </c>
      <c r="B26" s="6" t="s">
        <v>247</v>
      </c>
      <c r="C26" s="6" t="s">
        <v>293</v>
      </c>
      <c r="F26" s="6" t="s">
        <v>33</v>
      </c>
      <c r="H26" s="0"/>
      <c r="I26" s="0"/>
      <c r="J26" s="6" t="n">
        <v>2</v>
      </c>
      <c r="K26" s="0"/>
      <c r="L26" s="6" t="s">
        <v>240</v>
      </c>
      <c r="M26" s="6" t="s">
        <v>245</v>
      </c>
      <c r="N26" s="0"/>
      <c r="O26" s="0"/>
    </row>
    <row r="27" customFormat="false" ht="12.8" hidden="false" customHeight="false" outlineLevel="0" collapsed="false">
      <c r="A27" s="4" t="s">
        <v>79</v>
      </c>
      <c r="B27" s="6" t="s">
        <v>294</v>
      </c>
      <c r="C27" s="6" t="s">
        <v>295</v>
      </c>
      <c r="H27" s="0"/>
      <c r="I27" s="0"/>
      <c r="J27" s="6" t="n">
        <v>3</v>
      </c>
      <c r="K27" s="0"/>
      <c r="L27" s="6" t="s">
        <v>296</v>
      </c>
      <c r="M27" s="6" t="s">
        <v>297</v>
      </c>
      <c r="N27" s="0"/>
      <c r="O27" s="0"/>
    </row>
    <row r="28" customFormat="false" ht="12.8" hidden="false" customHeight="false" outlineLevel="0" collapsed="false">
      <c r="A28" s="4" t="s">
        <v>80</v>
      </c>
      <c r="B28" s="6" t="s">
        <v>247</v>
      </c>
      <c r="C28" s="6" t="s">
        <v>298</v>
      </c>
      <c r="H28" s="0"/>
      <c r="I28" s="0"/>
      <c r="J28" s="6" t="n">
        <v>2</v>
      </c>
      <c r="K28" s="0"/>
      <c r="L28" s="6" t="s">
        <v>281</v>
      </c>
      <c r="M28" s="6" t="s">
        <v>299</v>
      </c>
      <c r="N28" s="0"/>
      <c r="O28" s="0"/>
    </row>
    <row r="29" customFormat="false" ht="12.8" hidden="false" customHeight="false" outlineLevel="0" collapsed="false">
      <c r="A29" s="4" t="s">
        <v>81</v>
      </c>
      <c r="B29" s="6" t="s">
        <v>300</v>
      </c>
      <c r="C29" s="6" t="s">
        <v>301</v>
      </c>
      <c r="H29" s="0"/>
      <c r="I29" s="0"/>
      <c r="J29" s="6" t="n">
        <v>4</v>
      </c>
      <c r="K29" s="6" t="s">
        <v>302</v>
      </c>
      <c r="L29" s="6" t="s">
        <v>303</v>
      </c>
      <c r="M29" s="6" t="s">
        <v>304</v>
      </c>
      <c r="N29" s="0"/>
      <c r="O29" s="0"/>
    </row>
    <row r="30" customFormat="false" ht="12.8" hidden="false" customHeight="false" outlineLevel="0" collapsed="false">
      <c r="A30" s="4" t="s">
        <v>82</v>
      </c>
      <c r="B30" s="6" t="s">
        <v>305</v>
      </c>
      <c r="C30" s="6" t="s">
        <v>306</v>
      </c>
      <c r="H30" s="0"/>
      <c r="I30" s="0"/>
      <c r="J30" s="6" t="n">
        <v>4</v>
      </c>
      <c r="K30" s="0"/>
      <c r="L30" s="6" t="s">
        <v>307</v>
      </c>
      <c r="M30" s="6" t="s">
        <v>308</v>
      </c>
      <c r="N30" s="0"/>
      <c r="O30" s="0"/>
    </row>
    <row r="31" customFormat="false" ht="12.8" hidden="false" customHeight="false" outlineLevel="0" collapsed="false">
      <c r="A31" s="4" t="s">
        <v>83</v>
      </c>
      <c r="B31" s="6" t="s">
        <v>247</v>
      </c>
      <c r="C31" s="6" t="s">
        <v>309</v>
      </c>
      <c r="H31" s="0"/>
      <c r="I31" s="0"/>
      <c r="J31" s="6" t="n">
        <v>2</v>
      </c>
      <c r="K31" s="0"/>
      <c r="L31" s="6" t="s">
        <v>281</v>
      </c>
      <c r="M31" s="6" t="s">
        <v>299</v>
      </c>
      <c r="N31" s="0"/>
      <c r="O31" s="0"/>
    </row>
    <row r="32" customFormat="false" ht="12.8" hidden="false" customHeight="false" outlineLevel="0" collapsed="false">
      <c r="A32" s="4" t="s">
        <v>84</v>
      </c>
      <c r="B32" s="6" t="s">
        <v>310</v>
      </c>
      <c r="C32" s="6" t="s">
        <v>311</v>
      </c>
      <c r="H32" s="0"/>
      <c r="I32" s="0"/>
      <c r="J32" s="6" t="n">
        <v>4</v>
      </c>
      <c r="K32" s="0"/>
      <c r="L32" s="6" t="s">
        <v>312</v>
      </c>
      <c r="M32" s="6" t="s">
        <v>304</v>
      </c>
      <c r="N32" s="0"/>
      <c r="O32" s="0"/>
    </row>
    <row r="33" customFormat="false" ht="12.8" hidden="false" customHeight="false" outlineLevel="0" collapsed="false">
      <c r="A33" s="4" t="s">
        <v>85</v>
      </c>
      <c r="B33" s="6" t="s">
        <v>242</v>
      </c>
      <c r="C33" s="6" t="s">
        <v>313</v>
      </c>
      <c r="H33" s="0"/>
      <c r="I33" s="0"/>
      <c r="J33" s="6" t="n">
        <v>1</v>
      </c>
      <c r="K33" s="0"/>
      <c r="L33" s="6" t="s">
        <v>240</v>
      </c>
      <c r="M33" s="6" t="s">
        <v>278</v>
      </c>
      <c r="N33" s="6" t="s">
        <v>314</v>
      </c>
      <c r="O33" s="6" t="s">
        <v>315</v>
      </c>
    </row>
    <row r="34" customFormat="false" ht="12.8" hidden="false" customHeight="false" outlineLevel="0" collapsed="false">
      <c r="A34" s="4" t="s">
        <v>86</v>
      </c>
      <c r="B34" s="6" t="s">
        <v>247</v>
      </c>
      <c r="C34" s="6" t="s">
        <v>316</v>
      </c>
      <c r="H34" s="0"/>
      <c r="I34" s="0"/>
      <c r="J34" s="6" t="n">
        <v>1</v>
      </c>
      <c r="K34" s="0"/>
      <c r="L34" s="6" t="s">
        <v>317</v>
      </c>
      <c r="M34" s="6" t="s">
        <v>318</v>
      </c>
      <c r="N34" s="0"/>
      <c r="O34" s="6" t="s">
        <v>319</v>
      </c>
    </row>
    <row r="35" customFormat="false" ht="12.8" hidden="false" customHeight="false" outlineLevel="0" collapsed="false">
      <c r="A35" s="4" t="s">
        <v>87</v>
      </c>
      <c r="B35" s="6" t="s">
        <v>247</v>
      </c>
      <c r="C35" s="6" t="s">
        <v>320</v>
      </c>
      <c r="H35" s="0"/>
      <c r="I35" s="0"/>
      <c r="J35" s="6" t="n">
        <v>2</v>
      </c>
      <c r="K35" s="0"/>
      <c r="L35" s="6" t="s">
        <v>281</v>
      </c>
      <c r="M35" s="6" t="s">
        <v>321</v>
      </c>
      <c r="N35" s="0"/>
    </row>
    <row r="36" customFormat="false" ht="12.8" hidden="false" customHeight="false" outlineLevel="0" collapsed="false">
      <c r="A36" s="4" t="s">
        <v>88</v>
      </c>
      <c r="B36" s="6" t="s">
        <v>255</v>
      </c>
      <c r="C36" s="6" t="s">
        <v>322</v>
      </c>
      <c r="H36" s="6" t="s">
        <v>323</v>
      </c>
      <c r="I36" s="6" t="n">
        <v>4</v>
      </c>
      <c r="J36" s="6" t="n">
        <v>4</v>
      </c>
      <c r="K36" s="6" t="n">
        <v>0</v>
      </c>
      <c r="L36" s="6" t="s">
        <v>324</v>
      </c>
      <c r="M36" s="6" t="s">
        <v>263</v>
      </c>
      <c r="N36" s="6" t="s">
        <v>325</v>
      </c>
    </row>
    <row r="37" customFormat="false" ht="12.8" hidden="false" customHeight="false" outlineLevel="0" collapsed="false">
      <c r="A37" s="4" t="s">
        <v>89</v>
      </c>
      <c r="B37" s="6" t="s">
        <v>326</v>
      </c>
      <c r="C37" s="6" t="s">
        <v>327</v>
      </c>
      <c r="J37" s="6" t="n">
        <v>1</v>
      </c>
      <c r="L37" s="6" t="s">
        <v>328</v>
      </c>
    </row>
    <row r="38" customFormat="false" ht="12.8" hidden="false" customHeight="false" outlineLevel="0" collapsed="false">
      <c r="A38" s="4" t="s">
        <v>90</v>
      </c>
      <c r="B38" s="6" t="s">
        <v>326</v>
      </c>
      <c r="C38" s="6" t="s">
        <v>329</v>
      </c>
      <c r="J38" s="6" t="n">
        <v>1</v>
      </c>
      <c r="L38" s="6" t="s">
        <v>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1" sqref="A1:E1 E18"/>
    </sheetView>
  </sheetViews>
  <sheetFormatPr defaultRowHeight="12.8"/>
  <cols>
    <col collapsed="false" hidden="false" max="1" min="1" style="0" width="20.5668016194332"/>
    <col collapsed="false" hidden="false" max="1025" min="2" style="0" width="9.10526315789474"/>
  </cols>
  <sheetData>
    <row r="1" customFormat="false" ht="12.8" hidden="false" customHeight="false" outlineLevel="0" collapsed="false">
      <c r="A1" s="0" t="s">
        <v>180</v>
      </c>
      <c r="B1" s="0" t="s">
        <v>183</v>
      </c>
    </row>
    <row r="2" customFormat="false" ht="13.8" hidden="false" customHeight="false" outlineLevel="0" collapsed="false">
      <c r="A2" s="0" t="s">
        <v>58</v>
      </c>
    </row>
    <row r="3" customFormat="false" ht="13.8" hidden="false" customHeight="false" outlineLevel="0" collapsed="false">
      <c r="A3" s="0" t="s">
        <v>59</v>
      </c>
      <c r="B3" s="0" t="s">
        <v>184</v>
      </c>
    </row>
    <row r="4" customFormat="false" ht="13.8" hidden="false" customHeight="false" outlineLevel="0" collapsed="false">
      <c r="A4" s="0" t="s">
        <v>60</v>
      </c>
      <c r="B4" s="0" t="s">
        <v>185</v>
      </c>
    </row>
    <row r="5" customFormat="false" ht="13.8" hidden="false" customHeight="false" outlineLevel="0" collapsed="false">
      <c r="A5" s="0" t="s">
        <v>61</v>
      </c>
    </row>
    <row r="6" customFormat="false" ht="13.8" hidden="false" customHeight="false" outlineLevel="0" collapsed="false">
      <c r="A6" s="0" t="s">
        <v>62</v>
      </c>
    </row>
    <row r="7" customFormat="false" ht="13.8" hidden="false" customHeight="false" outlineLevel="0" collapsed="false">
      <c r="A7" s="0" t="s">
        <v>63</v>
      </c>
      <c r="B7" s="0" t="s">
        <v>186</v>
      </c>
    </row>
    <row r="8" customFormat="false" ht="13.8" hidden="false" customHeight="false" outlineLevel="0" collapsed="false">
      <c r="A8" s="0" t="s">
        <v>64</v>
      </c>
    </row>
    <row r="9" customFormat="false" ht="13.8" hidden="false" customHeight="false" outlineLevel="0" collapsed="false">
      <c r="A9" s="0" t="s">
        <v>65</v>
      </c>
    </row>
    <row r="10" customFormat="false" ht="13.8" hidden="false" customHeight="false" outlineLevel="0" collapsed="false">
      <c r="A10" s="0" t="s">
        <v>66</v>
      </c>
      <c r="B10" s="0" t="s">
        <v>187</v>
      </c>
    </row>
    <row r="11" customFormat="false" ht="13.8" hidden="false" customHeight="false" outlineLevel="0" collapsed="false">
      <c r="A11" s="0" t="s">
        <v>67</v>
      </c>
      <c r="B11" s="0" t="s">
        <v>188</v>
      </c>
    </row>
    <row r="12" customFormat="false" ht="13.8" hidden="false" customHeight="false" outlineLevel="0" collapsed="false">
      <c r="A12" s="0" t="s">
        <v>68</v>
      </c>
    </row>
    <row r="13" customFormat="false" ht="13.8" hidden="false" customHeight="false" outlineLevel="0" collapsed="false">
      <c r="A13" s="0" t="s">
        <v>69</v>
      </c>
    </row>
    <row r="14" customFormat="false" ht="13.8" hidden="false" customHeight="false" outlineLevel="0" collapsed="false">
      <c r="A14" s="0" t="s">
        <v>70</v>
      </c>
      <c r="B14" s="0" t="s">
        <v>191</v>
      </c>
    </row>
    <row r="15" customFormat="false" ht="13.8" hidden="false" customHeight="false" outlineLevel="0" collapsed="false">
      <c r="A15" s="0" t="s">
        <v>71</v>
      </c>
      <c r="B15" s="0" t="s">
        <v>192</v>
      </c>
    </row>
    <row r="16" customFormat="false" ht="13.8" hidden="false" customHeight="false" outlineLevel="0" collapsed="false">
      <c r="A16" s="0" t="s">
        <v>72</v>
      </c>
      <c r="B16" s="0" t="s">
        <v>193</v>
      </c>
    </row>
    <row r="17" customFormat="false" ht="13.8" hidden="false" customHeight="false" outlineLevel="0" collapsed="false">
      <c r="A17" s="0" t="s">
        <v>73</v>
      </c>
      <c r="B17" s="0" t="s">
        <v>194</v>
      </c>
    </row>
    <row r="18" customFormat="false" ht="13.8" hidden="false" customHeight="false" outlineLevel="0" collapsed="false">
      <c r="A18" s="0" t="s">
        <v>74</v>
      </c>
      <c r="B18" s="0" t="s">
        <v>195</v>
      </c>
    </row>
    <row r="19" customFormat="false" ht="13.8" hidden="false" customHeight="false" outlineLevel="0" collapsed="false">
      <c r="A19" s="0" t="s">
        <v>75</v>
      </c>
      <c r="B19" s="0" t="s">
        <v>196</v>
      </c>
    </row>
    <row r="20" customFormat="false" ht="13.8" hidden="false" customHeight="false" outlineLevel="0" collapsed="false">
      <c r="A20" s="0" t="s">
        <v>76</v>
      </c>
      <c r="B20" s="0" t="s">
        <v>196</v>
      </c>
    </row>
    <row r="21" customFormat="false" ht="13.8" hidden="false" customHeight="false" outlineLevel="0" collapsed="false">
      <c r="A21" s="0" t="s">
        <v>77</v>
      </c>
      <c r="B21" s="0" t="s">
        <v>197</v>
      </c>
    </row>
    <row r="22" customFormat="false" ht="13.8" hidden="false" customHeight="false" outlineLevel="0" collapsed="false">
      <c r="A22" s="0" t="s">
        <v>78</v>
      </c>
      <c r="B22" s="0" t="s">
        <v>198</v>
      </c>
    </row>
    <row r="23" customFormat="false" ht="13.8" hidden="false" customHeight="false" outlineLevel="0" collapsed="false">
      <c r="A23" s="0" t="s">
        <v>79</v>
      </c>
      <c r="B23" s="0" t="s">
        <v>199</v>
      </c>
    </row>
    <row r="24" customFormat="false" ht="13.8" hidden="false" customHeight="false" outlineLevel="0" collapsed="false">
      <c r="A24" s="0" t="s">
        <v>80</v>
      </c>
      <c r="B24" s="0" t="s">
        <v>200</v>
      </c>
    </row>
    <row r="25" customFormat="false" ht="13.8" hidden="false" customHeight="false" outlineLevel="0" collapsed="false">
      <c r="A25" s="0" t="s">
        <v>81</v>
      </c>
      <c r="B25" s="0" t="s">
        <v>201</v>
      </c>
    </row>
    <row r="26" customFormat="false" ht="13.8" hidden="false" customHeight="false" outlineLevel="0" collapsed="false">
      <c r="A26" s="0" t="s">
        <v>82</v>
      </c>
      <c r="B26" s="0" t="s">
        <v>203</v>
      </c>
    </row>
    <row r="27" customFormat="false" ht="13.8" hidden="false" customHeight="false" outlineLevel="0" collapsed="false">
      <c r="A27" s="0" t="s">
        <v>83</v>
      </c>
      <c r="B27" s="0" t="s">
        <v>204</v>
      </c>
    </row>
    <row r="28" customFormat="false" ht="13.8" hidden="false" customHeight="false" outlineLevel="0" collapsed="false">
      <c r="A28" s="0" t="s">
        <v>84</v>
      </c>
      <c r="B28" s="0" t="s">
        <v>205</v>
      </c>
    </row>
    <row r="29" customFormat="false" ht="13.8" hidden="false" customHeight="false" outlineLevel="0" collapsed="false">
      <c r="A29" s="0" t="s">
        <v>85</v>
      </c>
      <c r="B29" s="0" t="s">
        <v>206</v>
      </c>
    </row>
    <row r="30" customFormat="false" ht="13.8" hidden="false" customHeight="false" outlineLevel="0" collapsed="false">
      <c r="A30" s="0" t="s">
        <v>86</v>
      </c>
      <c r="B30" s="0" t="s">
        <v>207</v>
      </c>
    </row>
    <row r="31" customFormat="false" ht="13.8" hidden="false" customHeight="false" outlineLevel="0" collapsed="false">
      <c r="A31" s="0" t="s">
        <v>87</v>
      </c>
      <c r="B31" s="0" t="s">
        <v>208</v>
      </c>
    </row>
    <row r="32" customFormat="false" ht="13.8" hidden="false" customHeight="false" outlineLevel="0" collapsed="false">
      <c r="A32" s="0" t="s">
        <v>88</v>
      </c>
      <c r="B32" s="0" t="s">
        <v>209</v>
      </c>
    </row>
    <row r="33" customFormat="false" ht="13.8" hidden="false" customHeight="false" outlineLevel="0" collapsed="false">
      <c r="A33" s="0" t="s">
        <v>89</v>
      </c>
    </row>
    <row r="34" customFormat="false" ht="13.8" hidden="false" customHeight="false" outlineLevel="0" collapsed="false">
      <c r="A34" s="0" t="s">
        <v>90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</row>
    <row r="2" customFormat="false" ht="15" hidden="false" customHeight="false" outlineLevel="0" collapsed="false">
      <c r="A2" s="1" t="s">
        <v>58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1" t="s">
        <v>59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1" t="s">
        <v>60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1" t="s">
        <v>61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1" t="s">
        <v>62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1" t="s">
        <v>63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1" t="s">
        <v>64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1" t="s">
        <v>65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1" t="s">
        <v>66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1" t="s">
        <v>67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1" t="s">
        <v>68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1" t="s">
        <v>69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1" t="s">
        <v>70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1" t="s">
        <v>71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1" t="s">
        <v>72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1" t="s">
        <v>73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1" t="s">
        <v>74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1" t="s">
        <v>75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1" t="s">
        <v>76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1" t="s">
        <v>77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1" t="s">
        <v>78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1" t="s">
        <v>79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1" t="s">
        <v>80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1" t="s">
        <v>81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1" t="s">
        <v>82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1" t="s">
        <v>83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1" t="s">
        <v>84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1" t="s">
        <v>85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1" t="s">
        <v>86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1" t="s">
        <v>87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1" t="s">
        <v>88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1" t="s">
        <v>89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</row>
    <row r="34" customFormat="false" ht="15" hidden="false" customHeight="false" outlineLevel="0" collapsed="false">
      <c r="A34" s="1" t="s">
        <v>90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40" activeCellId="1" sqref="A1:E1 G40"/>
    </sheetView>
  </sheetViews>
  <sheetFormatPr defaultRowHeight="15"/>
  <cols>
    <col collapsed="false" hidden="false" max="1" min="1" style="0" width="13.0688259109312"/>
    <col collapsed="false" hidden="false" max="2" min="2" style="0" width="45.2024291497976"/>
    <col collapsed="false" hidden="false" max="3" min="3" style="0" width="12.748987854251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</row>
    <row r="2" customFormat="false" ht="13.8" hidden="false" customHeight="false" outlineLevel="0" collapsed="false">
      <c r="A2" s="1" t="s">
        <v>18</v>
      </c>
      <c r="B2" s="0" t="s">
        <v>96</v>
      </c>
      <c r="C2" s="0" t="n">
        <v>0</v>
      </c>
      <c r="D2" s="0" t="n">
        <v>1</v>
      </c>
      <c r="E2" s="0" t="n">
        <v>1</v>
      </c>
    </row>
    <row r="3" customFormat="false" ht="13.8" hidden="false" customHeight="false" outlineLevel="0" collapsed="false">
      <c r="A3" s="1" t="s">
        <v>19</v>
      </c>
      <c r="B3" s="0" t="s">
        <v>97</v>
      </c>
      <c r="C3" s="0" t="n">
        <v>1</v>
      </c>
      <c r="D3" s="0" t="n">
        <v>1</v>
      </c>
      <c r="E3" s="0" t="n">
        <v>0</v>
      </c>
    </row>
    <row r="4" customFormat="false" ht="13.8" hidden="false" customHeight="false" outlineLevel="0" collapsed="false">
      <c r="A4" s="1" t="s">
        <v>20</v>
      </c>
      <c r="B4" s="0" t="s">
        <v>98</v>
      </c>
      <c r="C4" s="0" t="n">
        <v>0</v>
      </c>
      <c r="D4" s="0" t="n">
        <v>1</v>
      </c>
      <c r="E4" s="0" t="n">
        <v>1</v>
      </c>
    </row>
    <row r="5" customFormat="false" ht="13.8" hidden="false" customHeight="false" outlineLevel="0" collapsed="false">
      <c r="A5" s="1" t="s">
        <v>21</v>
      </c>
      <c r="B5" s="0" t="s">
        <v>99</v>
      </c>
      <c r="C5" s="0" t="n">
        <v>1</v>
      </c>
      <c r="D5" s="0" t="n">
        <v>1</v>
      </c>
      <c r="E5" s="0" t="n">
        <v>0</v>
      </c>
    </row>
    <row r="6" customFormat="false" ht="13.8" hidden="false" customHeight="false" outlineLevel="0" collapsed="false">
      <c r="A6" s="1" t="s">
        <v>22</v>
      </c>
      <c r="B6" s="0" t="s">
        <v>100</v>
      </c>
      <c r="C6" s="0" t="n">
        <v>0</v>
      </c>
      <c r="D6" s="0" t="n">
        <v>1</v>
      </c>
      <c r="E6" s="0" t="n">
        <v>1</v>
      </c>
    </row>
    <row r="7" customFormat="false" ht="13.8" hidden="false" customHeight="false" outlineLevel="0" collapsed="false">
      <c r="A7" s="1" t="s">
        <v>23</v>
      </c>
      <c r="B7" s="0" t="s">
        <v>101</v>
      </c>
      <c r="C7" s="0" t="n">
        <v>0</v>
      </c>
      <c r="D7" s="0" t="n">
        <v>1</v>
      </c>
      <c r="E7" s="0" t="n">
        <v>1</v>
      </c>
    </row>
    <row r="8" customFormat="false" ht="13.8" hidden="false" customHeight="false" outlineLevel="0" collapsed="false">
      <c r="A8" s="1" t="s">
        <v>24</v>
      </c>
      <c r="B8" s="3" t="s">
        <v>102</v>
      </c>
      <c r="C8" s="0" t="n">
        <v>1</v>
      </c>
      <c r="D8" s="0" t="n">
        <v>1</v>
      </c>
      <c r="E8" s="0" t="n">
        <v>0</v>
      </c>
    </row>
    <row r="9" customFormat="false" ht="13.8" hidden="false" customHeight="false" outlineLevel="0" collapsed="false">
      <c r="A9" s="1" t="s">
        <v>25</v>
      </c>
      <c r="B9" s="0" t="s">
        <v>103</v>
      </c>
      <c r="C9" s="0" t="n">
        <v>1</v>
      </c>
      <c r="D9" s="0" t="n">
        <v>1</v>
      </c>
      <c r="E9" s="0" t="n">
        <v>0</v>
      </c>
    </row>
    <row r="10" customFormat="false" ht="13.8" hidden="false" customHeight="false" outlineLevel="0" collapsed="false">
      <c r="A10" s="1" t="s">
        <v>26</v>
      </c>
      <c r="B10" s="3" t="s">
        <v>104</v>
      </c>
      <c r="C10" s="0" t="n">
        <v>1</v>
      </c>
      <c r="D10" s="0" t="n">
        <v>1</v>
      </c>
      <c r="E10" s="0" t="n">
        <v>0</v>
      </c>
    </row>
    <row r="11" customFormat="false" ht="13.8" hidden="false" customHeight="false" outlineLevel="0" collapsed="false">
      <c r="A11" s="1" t="s">
        <v>27</v>
      </c>
      <c r="B11" s="0" t="s">
        <v>105</v>
      </c>
      <c r="C11" s="0" t="n">
        <v>1</v>
      </c>
      <c r="D11" s="0" t="n">
        <v>1</v>
      </c>
      <c r="E11" s="0" t="n">
        <v>0</v>
      </c>
    </row>
    <row r="12" customFormat="false" ht="13.8" hidden="false" customHeight="false" outlineLevel="0" collapsed="false">
      <c r="A12" s="1" t="s">
        <v>28</v>
      </c>
      <c r="B12" s="0" t="s">
        <v>106</v>
      </c>
      <c r="C12" s="0" t="n">
        <v>1</v>
      </c>
      <c r="D12" s="0" t="n">
        <v>1</v>
      </c>
      <c r="E12" s="0" t="n">
        <v>0</v>
      </c>
    </row>
    <row r="13" customFormat="false" ht="13.8" hidden="false" customHeight="false" outlineLevel="0" collapsed="false">
      <c r="A13" s="1" t="s">
        <v>29</v>
      </c>
      <c r="B13" s="0" t="s">
        <v>107</v>
      </c>
      <c r="C13" s="0" t="n">
        <v>1</v>
      </c>
      <c r="D13" s="0" t="n">
        <v>1</v>
      </c>
      <c r="E13" s="0" t="n">
        <v>0</v>
      </c>
    </row>
    <row r="14" customFormat="false" ht="13.8" hidden="false" customHeight="false" outlineLevel="0" collapsed="false">
      <c r="A14" s="1" t="s">
        <v>30</v>
      </c>
      <c r="B14" s="0" t="s">
        <v>108</v>
      </c>
      <c r="C14" s="0" t="n">
        <v>1</v>
      </c>
      <c r="D14" s="0" t="n">
        <v>1</v>
      </c>
      <c r="E14" s="0" t="n">
        <v>0</v>
      </c>
    </row>
    <row r="15" customFormat="false" ht="13.8" hidden="false" customHeight="false" outlineLevel="0" collapsed="false">
      <c r="A15" s="1" t="s">
        <v>31</v>
      </c>
      <c r="B15" s="0" t="s">
        <v>109</v>
      </c>
      <c r="C15" s="0" t="n">
        <v>1</v>
      </c>
      <c r="D15" s="0" t="n">
        <v>1</v>
      </c>
      <c r="E15" s="0" t="n">
        <v>0</v>
      </c>
    </row>
    <row r="16" customFormat="false" ht="13.8" hidden="false" customHeight="false" outlineLevel="0" collapsed="false">
      <c r="A16" s="1" t="s">
        <v>32</v>
      </c>
      <c r="B16" s="0" t="s">
        <v>110</v>
      </c>
      <c r="C16" s="0" t="n">
        <v>1</v>
      </c>
      <c r="D16" s="0" t="n">
        <v>1</v>
      </c>
      <c r="E16" s="0" t="n">
        <v>0</v>
      </c>
    </row>
    <row r="17" customFormat="false" ht="13.8" hidden="false" customHeight="false" outlineLevel="0" collapsed="false">
      <c r="A17" s="1" t="s">
        <v>33</v>
      </c>
      <c r="B17" s="0" t="s">
        <v>111</v>
      </c>
      <c r="C17" s="0" t="n">
        <v>0</v>
      </c>
      <c r="D17" s="0" t="n">
        <v>1</v>
      </c>
      <c r="E17" s="0" t="n">
        <v>1</v>
      </c>
    </row>
    <row r="18" customFormat="false" ht="13.8" hidden="false" customHeight="false" outlineLevel="0" collapsed="false">
      <c r="A18" s="1" t="s">
        <v>34</v>
      </c>
      <c r="B18" s="0" t="s">
        <v>112</v>
      </c>
      <c r="C18" s="0" t="n">
        <v>0</v>
      </c>
      <c r="D18" s="0" t="n">
        <v>1</v>
      </c>
      <c r="E18" s="0" t="n">
        <v>1</v>
      </c>
    </row>
    <row r="19" customFormat="false" ht="13.8" hidden="false" customHeight="false" outlineLevel="0" collapsed="false">
      <c r="A19" s="1" t="s">
        <v>35</v>
      </c>
      <c r="B19" s="0" t="s">
        <v>113</v>
      </c>
      <c r="C19" s="0" t="n">
        <v>0</v>
      </c>
      <c r="D19" s="0" t="n">
        <v>1</v>
      </c>
      <c r="E19" s="0" t="n">
        <v>1</v>
      </c>
    </row>
    <row r="20" customFormat="false" ht="13.8" hidden="false" customHeight="false" outlineLevel="0" collapsed="false">
      <c r="A20" s="1" t="s">
        <v>36</v>
      </c>
      <c r="B20" s="0" t="s">
        <v>114</v>
      </c>
      <c r="C20" s="0" t="n">
        <v>0</v>
      </c>
      <c r="D20" s="0" t="n">
        <v>1</v>
      </c>
      <c r="E20" s="0" t="n">
        <v>1</v>
      </c>
    </row>
    <row r="21" customFormat="false" ht="13.8" hidden="false" customHeight="false" outlineLevel="0" collapsed="false">
      <c r="A21" s="1" t="s">
        <v>37</v>
      </c>
      <c r="B21" s="3" t="s">
        <v>115</v>
      </c>
      <c r="C21" s="0" t="n">
        <v>1</v>
      </c>
      <c r="D21" s="0" t="n">
        <v>1</v>
      </c>
      <c r="E21" s="0" t="n">
        <v>0</v>
      </c>
    </row>
    <row r="22" customFormat="false" ht="13.8" hidden="false" customHeight="false" outlineLevel="0" collapsed="false">
      <c r="A22" s="1" t="s">
        <v>38</v>
      </c>
      <c r="B22" s="0" t="s">
        <v>116</v>
      </c>
      <c r="C22" s="0" t="n">
        <v>1</v>
      </c>
      <c r="D22" s="0" t="n">
        <v>0</v>
      </c>
      <c r="E22" s="0" t="n">
        <v>1</v>
      </c>
    </row>
    <row r="23" customFormat="false" ht="13.8" hidden="false" customHeight="false" outlineLevel="0" collapsed="false">
      <c r="A23" s="1" t="s">
        <v>39</v>
      </c>
      <c r="B23" s="0" t="s">
        <v>117</v>
      </c>
      <c r="C23" s="0" t="n">
        <v>1</v>
      </c>
      <c r="D23" s="0" t="n">
        <v>1</v>
      </c>
      <c r="E23" s="0" t="n">
        <v>0</v>
      </c>
    </row>
    <row r="24" customFormat="false" ht="13.8" hidden="false" customHeight="false" outlineLevel="0" collapsed="false">
      <c r="A24" s="1" t="s">
        <v>40</v>
      </c>
      <c r="B24" s="0" t="s">
        <v>118</v>
      </c>
      <c r="C24" s="0" t="n">
        <v>1</v>
      </c>
      <c r="D24" s="0" t="n">
        <v>1</v>
      </c>
      <c r="E24" s="0" t="n">
        <v>0</v>
      </c>
    </row>
    <row r="25" customFormat="false" ht="13.8" hidden="false" customHeight="false" outlineLevel="0" collapsed="false">
      <c r="A25" s="1" t="s">
        <v>41</v>
      </c>
      <c r="B25" s="0" t="s">
        <v>119</v>
      </c>
      <c r="C25" s="0" t="n">
        <v>1</v>
      </c>
      <c r="D25" s="0" t="n">
        <v>1</v>
      </c>
      <c r="E25" s="0" t="n">
        <v>0</v>
      </c>
    </row>
    <row r="26" customFormat="false" ht="13.8" hidden="false" customHeight="false" outlineLevel="0" collapsed="false">
      <c r="A26" s="1" t="s">
        <v>42</v>
      </c>
      <c r="B26" s="0" t="s">
        <v>120</v>
      </c>
      <c r="C26" s="0" t="n">
        <v>1</v>
      </c>
      <c r="D26" s="0" t="n">
        <v>1</v>
      </c>
      <c r="E26" s="0" t="n">
        <v>0</v>
      </c>
    </row>
    <row r="27" customFormat="false" ht="13.8" hidden="false" customHeight="false" outlineLevel="0" collapsed="false">
      <c r="A27" s="1" t="s">
        <v>43</v>
      </c>
      <c r="B27" s="0" t="s">
        <v>121</v>
      </c>
      <c r="C27" s="0" t="n">
        <v>1</v>
      </c>
      <c r="D27" s="0" t="n">
        <v>1</v>
      </c>
      <c r="E27" s="0" t="n">
        <v>0</v>
      </c>
    </row>
    <row r="28" customFormat="false" ht="13.8" hidden="false" customHeight="false" outlineLevel="0" collapsed="false">
      <c r="A28" s="1" t="s">
        <v>44</v>
      </c>
      <c r="B28" s="0" t="s">
        <v>122</v>
      </c>
      <c r="C28" s="0" t="n">
        <v>1</v>
      </c>
      <c r="D28" s="0" t="n">
        <v>1</v>
      </c>
      <c r="E28" s="0" t="n">
        <v>0</v>
      </c>
    </row>
    <row r="29" customFormat="false" ht="13.8" hidden="false" customHeight="false" outlineLevel="0" collapsed="false">
      <c r="A29" s="1" t="s">
        <v>45</v>
      </c>
      <c r="B29" s="0" t="s">
        <v>123</v>
      </c>
      <c r="C29" s="0" t="n">
        <v>1</v>
      </c>
      <c r="D29" s="0" t="n">
        <v>1</v>
      </c>
      <c r="E29" s="0" t="n">
        <v>0</v>
      </c>
    </row>
    <row r="30" customFormat="false" ht="13.8" hidden="false" customHeight="false" outlineLevel="0" collapsed="false">
      <c r="A30" s="1" t="s">
        <v>46</v>
      </c>
      <c r="B30" s="3" t="s">
        <v>124</v>
      </c>
      <c r="C30" s="0" t="n">
        <v>1</v>
      </c>
      <c r="D30" s="0" t="n">
        <v>1</v>
      </c>
      <c r="E30" s="0" t="n">
        <v>0</v>
      </c>
    </row>
    <row r="31" customFormat="false" ht="13.8" hidden="false" customHeight="false" outlineLevel="0" collapsed="false">
      <c r="A31" s="1" t="s">
        <v>47</v>
      </c>
      <c r="B31" s="0" t="s">
        <v>125</v>
      </c>
      <c r="C31" s="0" t="n">
        <v>1</v>
      </c>
      <c r="D31" s="0" t="n">
        <v>1</v>
      </c>
      <c r="E31" s="0" t="n">
        <v>0</v>
      </c>
    </row>
    <row r="32" customFormat="false" ht="13.8" hidden="false" customHeight="false" outlineLevel="0" collapsed="false">
      <c r="A32" s="1" t="s">
        <v>48</v>
      </c>
      <c r="B32" s="0" t="s">
        <v>126</v>
      </c>
      <c r="C32" s="0" t="n">
        <v>1</v>
      </c>
      <c r="D32" s="0" t="n">
        <v>1</v>
      </c>
      <c r="E32" s="0" t="n">
        <v>0</v>
      </c>
    </row>
    <row r="33" customFormat="false" ht="13.8" hidden="false" customHeight="false" outlineLevel="0" collapsed="false">
      <c r="A33" s="1" t="s">
        <v>49</v>
      </c>
      <c r="B33" s="0" t="s">
        <v>127</v>
      </c>
      <c r="C33" s="0" t="n">
        <v>1</v>
      </c>
      <c r="D33" s="0" t="n">
        <v>1</v>
      </c>
      <c r="E33" s="0" t="n">
        <v>0</v>
      </c>
    </row>
    <row r="34" customFormat="false" ht="13.8" hidden="false" customHeight="false" outlineLevel="0" collapsed="false">
      <c r="A34" s="1" t="s">
        <v>50</v>
      </c>
      <c r="B34" s="0" t="s">
        <v>128</v>
      </c>
      <c r="C34" s="0" t="n">
        <v>0</v>
      </c>
      <c r="D34" s="0" t="n">
        <v>1</v>
      </c>
      <c r="E34" s="0" t="n">
        <v>1</v>
      </c>
    </row>
    <row r="35" customFormat="false" ht="13.8" hidden="false" customHeight="false" outlineLevel="0" collapsed="false">
      <c r="A35" s="1" t="s">
        <v>51</v>
      </c>
      <c r="B35" s="0" t="s">
        <v>129</v>
      </c>
      <c r="C35" s="0" t="n">
        <v>0</v>
      </c>
      <c r="D35" s="0" t="n">
        <v>1</v>
      </c>
      <c r="E35" s="0" t="n">
        <v>1</v>
      </c>
    </row>
    <row r="36" customFormat="false" ht="13.8" hidden="false" customHeight="false" outlineLevel="0" collapsed="false">
      <c r="A36" s="1" t="s">
        <v>52</v>
      </c>
      <c r="B36" s="3" t="s">
        <v>130</v>
      </c>
      <c r="C36" s="0" t="n">
        <v>1</v>
      </c>
      <c r="D36" s="0" t="n">
        <v>1</v>
      </c>
      <c r="E36" s="0" t="n">
        <v>0</v>
      </c>
    </row>
    <row r="37" customFormat="false" ht="13.8" hidden="false" customHeight="false" outlineLevel="0" collapsed="false">
      <c r="A37" s="1" t="s">
        <v>53</v>
      </c>
      <c r="B37" s="3" t="s">
        <v>131</v>
      </c>
      <c r="C37" s="0" t="n">
        <v>1</v>
      </c>
      <c r="D37" s="0" t="n">
        <v>1</v>
      </c>
      <c r="E37" s="0" t="n">
        <v>0</v>
      </c>
    </row>
    <row r="38" customFormat="false" ht="13.8" hidden="false" customHeight="false" outlineLevel="0" collapsed="false">
      <c r="A38" s="1" t="s">
        <v>54</v>
      </c>
      <c r="B38" s="3" t="s">
        <v>132</v>
      </c>
      <c r="C38" s="0" t="n">
        <v>1</v>
      </c>
      <c r="D38" s="0" t="n">
        <v>1</v>
      </c>
      <c r="E38" s="0" t="n">
        <v>0</v>
      </c>
    </row>
    <row r="39" customFormat="false" ht="13.8" hidden="false" customHeight="false" outlineLevel="0" collapsed="false">
      <c r="A39" s="1" t="s">
        <v>55</v>
      </c>
      <c r="B39" s="3" t="s">
        <v>133</v>
      </c>
      <c r="C39" s="0" t="n">
        <v>1</v>
      </c>
      <c r="D39" s="0" t="n">
        <v>1</v>
      </c>
      <c r="E39" s="0" t="n">
        <v>0</v>
      </c>
    </row>
    <row r="40" customFormat="false" ht="15" hidden="false" customHeight="false" outlineLevel="0" collapsed="false">
      <c r="A40" s="1" t="s">
        <v>56</v>
      </c>
      <c r="B40" s="0" t="s">
        <v>134</v>
      </c>
      <c r="C40" s="0" t="n">
        <v>0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1" t="s">
        <v>57</v>
      </c>
      <c r="B41" s="0" t="s">
        <v>135</v>
      </c>
      <c r="C41" s="0" t="n">
        <v>0</v>
      </c>
      <c r="D41" s="0" t="n">
        <v>1</v>
      </c>
      <c r="E41" s="0" t="n">
        <v>1</v>
      </c>
    </row>
    <row r="59" customFormat="false" ht="13.8" hidden="false" customHeight="false" outlineLevel="0" collapsed="false"/>
    <row r="60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1" sqref="A1:E1 C37"/>
    </sheetView>
  </sheetViews>
  <sheetFormatPr defaultRowHeight="15"/>
  <cols>
    <col collapsed="false" hidden="false" max="1" min="1" style="0" width="15.8542510121457"/>
    <col collapsed="false" hidden="false" max="2" min="2" style="0" width="37.8137651821862"/>
    <col collapsed="false" hidden="false" max="3" min="3" style="0" width="18.3157894736842"/>
    <col collapsed="false" hidden="false" max="4" min="4" style="0" width="16.0688259109312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91</v>
      </c>
      <c r="B1" s="1" t="s">
        <v>136</v>
      </c>
      <c r="C1" s="1" t="s">
        <v>137</v>
      </c>
      <c r="D1" s="1" t="s">
        <v>138</v>
      </c>
    </row>
    <row r="2" customFormat="false" ht="13.8" hidden="false" customHeight="false" outlineLevel="0" collapsed="false">
      <c r="A2" s="1" t="s">
        <v>58</v>
      </c>
      <c r="B2" s="0" t="s">
        <v>139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59</v>
      </c>
      <c r="B3" s="0" t="s">
        <v>140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60</v>
      </c>
      <c r="B4" s="0" t="s">
        <v>141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61</v>
      </c>
      <c r="B5" s="0" t="s">
        <v>142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62</v>
      </c>
      <c r="B6" s="0" t="s">
        <v>143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63</v>
      </c>
      <c r="B7" s="0" t="s">
        <v>144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64</v>
      </c>
      <c r="B8" s="0" t="s">
        <v>145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65</v>
      </c>
      <c r="B9" s="0" t="s">
        <v>146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66</v>
      </c>
      <c r="B10" s="0" t="s">
        <v>147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148</v>
      </c>
      <c r="B11" s="0" t="s">
        <v>149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150</v>
      </c>
      <c r="B12" s="0" t="s">
        <v>149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68</v>
      </c>
      <c r="B13" s="0" t="s">
        <v>151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69</v>
      </c>
      <c r="B14" s="0" t="s">
        <v>152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1" t="s">
        <v>70</v>
      </c>
      <c r="B15" s="0" t="s">
        <v>153</v>
      </c>
      <c r="C15" s="0" t="n">
        <v>0</v>
      </c>
      <c r="D15" s="0" t="n">
        <v>1</v>
      </c>
    </row>
    <row r="16" customFormat="false" ht="13.8" hidden="false" customHeight="false" outlineLevel="0" collapsed="false">
      <c r="A16" s="1" t="s">
        <v>154</v>
      </c>
      <c r="B16" s="0" t="s">
        <v>153</v>
      </c>
      <c r="C16" s="0" t="n">
        <v>0</v>
      </c>
      <c r="D16" s="0" t="n">
        <v>1</v>
      </c>
    </row>
    <row r="17" customFormat="false" ht="13.8" hidden="false" customHeight="false" outlineLevel="0" collapsed="false">
      <c r="A17" s="1" t="s">
        <v>155</v>
      </c>
      <c r="B17" s="0" t="s">
        <v>153</v>
      </c>
      <c r="C17" s="0" t="n">
        <v>0</v>
      </c>
      <c r="D17" s="0" t="n">
        <v>1</v>
      </c>
    </row>
    <row r="18" customFormat="false" ht="13.8" hidden="false" customHeight="false" outlineLevel="0" collapsed="false">
      <c r="A18" s="1" t="s">
        <v>156</v>
      </c>
      <c r="B18" s="3" t="s">
        <v>157</v>
      </c>
      <c r="C18" s="0" t="n">
        <v>0</v>
      </c>
      <c r="D18" s="0" t="n">
        <v>1</v>
      </c>
    </row>
    <row r="19" customFormat="false" ht="13.8" hidden="false" customHeight="false" outlineLevel="0" collapsed="false">
      <c r="A19" s="1" t="s">
        <v>158</v>
      </c>
      <c r="B19" s="0" t="s">
        <v>159</v>
      </c>
      <c r="C19" s="0" t="n">
        <v>0</v>
      </c>
      <c r="D19" s="0" t="n">
        <v>1</v>
      </c>
    </row>
    <row r="20" customFormat="false" ht="13.8" hidden="false" customHeight="false" outlineLevel="0" collapsed="false">
      <c r="A20" s="1" t="s">
        <v>160</v>
      </c>
      <c r="B20" s="0" t="s">
        <v>159</v>
      </c>
      <c r="C20" s="0" t="n">
        <v>0</v>
      </c>
      <c r="D20" s="0" t="n">
        <v>1</v>
      </c>
    </row>
    <row r="21" customFormat="false" ht="13.8" hidden="false" customHeight="false" outlineLevel="0" collapsed="false">
      <c r="A21" s="1" t="s">
        <v>73</v>
      </c>
      <c r="B21" s="0" t="s">
        <v>161</v>
      </c>
      <c r="C21" s="0" t="n">
        <v>0</v>
      </c>
      <c r="D21" s="0" t="n">
        <v>1</v>
      </c>
    </row>
    <row r="22" customFormat="false" ht="13.8" hidden="false" customHeight="false" outlineLevel="0" collapsed="false">
      <c r="A22" s="1" t="s">
        <v>74</v>
      </c>
      <c r="B22" s="0" t="s">
        <v>162</v>
      </c>
      <c r="C22" s="0" t="n">
        <v>0</v>
      </c>
      <c r="D22" s="0" t="n">
        <v>1</v>
      </c>
    </row>
    <row r="23" customFormat="false" ht="13.8" hidden="false" customHeight="false" outlineLevel="0" collapsed="false">
      <c r="A23" s="1" t="s">
        <v>75</v>
      </c>
      <c r="B23" s="0" t="s">
        <v>163</v>
      </c>
      <c r="C23" s="0" t="n">
        <v>0</v>
      </c>
      <c r="D23" s="0" t="n">
        <v>1</v>
      </c>
    </row>
    <row r="24" customFormat="false" ht="13.8" hidden="false" customHeight="false" outlineLevel="0" collapsed="false">
      <c r="A24" s="1" t="s">
        <v>76</v>
      </c>
      <c r="B24" s="0" t="s">
        <v>164</v>
      </c>
      <c r="C24" s="0" t="n">
        <v>0</v>
      </c>
      <c r="D24" s="0" t="n">
        <v>1</v>
      </c>
    </row>
    <row r="25" customFormat="false" ht="13.8" hidden="false" customHeight="false" outlineLevel="0" collapsed="false">
      <c r="A25" s="1" t="s">
        <v>77</v>
      </c>
      <c r="B25" s="0" t="s">
        <v>165</v>
      </c>
      <c r="C25" s="0" t="n">
        <v>0</v>
      </c>
      <c r="D25" s="0" t="n">
        <v>1</v>
      </c>
    </row>
    <row r="26" customFormat="false" ht="13.8" hidden="false" customHeight="false" outlineLevel="0" collapsed="false">
      <c r="A26" s="1" t="s">
        <v>78</v>
      </c>
      <c r="B26" s="3" t="s">
        <v>166</v>
      </c>
      <c r="C26" s="0" t="n">
        <v>0</v>
      </c>
      <c r="D26" s="0" t="n">
        <v>1</v>
      </c>
    </row>
    <row r="27" customFormat="false" ht="13.8" hidden="false" customHeight="false" outlineLevel="0" collapsed="false">
      <c r="A27" s="1" t="s">
        <v>79</v>
      </c>
      <c r="B27" s="0" t="s">
        <v>167</v>
      </c>
      <c r="C27" s="0" t="n">
        <v>0</v>
      </c>
      <c r="D27" s="0" t="n">
        <v>1</v>
      </c>
    </row>
    <row r="28" customFormat="false" ht="13.8" hidden="false" customHeight="false" outlineLevel="0" collapsed="false">
      <c r="A28" s="1" t="s">
        <v>80</v>
      </c>
      <c r="B28" s="3" t="s">
        <v>168</v>
      </c>
      <c r="C28" s="0" t="n">
        <v>0</v>
      </c>
      <c r="D28" s="0" t="n">
        <v>1</v>
      </c>
    </row>
    <row r="29" customFormat="false" ht="13.8" hidden="false" customHeight="false" outlineLevel="0" collapsed="false">
      <c r="A29" s="1" t="s">
        <v>81</v>
      </c>
      <c r="B29" s="3" t="s">
        <v>169</v>
      </c>
      <c r="C29" s="0" t="n">
        <v>0</v>
      </c>
      <c r="D29" s="0" t="n">
        <v>1</v>
      </c>
    </row>
    <row r="30" customFormat="false" ht="13.8" hidden="false" customHeight="false" outlineLevel="0" collapsed="false">
      <c r="A30" s="1" t="s">
        <v>82</v>
      </c>
      <c r="B30" s="3" t="s">
        <v>170</v>
      </c>
      <c r="C30" s="0" t="n">
        <v>0</v>
      </c>
      <c r="D30" s="0" t="n">
        <v>1</v>
      </c>
    </row>
    <row r="31" customFormat="false" ht="13.8" hidden="false" customHeight="false" outlineLevel="0" collapsed="false">
      <c r="A31" s="1" t="s">
        <v>83</v>
      </c>
      <c r="B31" s="3" t="s">
        <v>171</v>
      </c>
      <c r="C31" s="0" t="n">
        <v>0</v>
      </c>
      <c r="D31" s="0" t="n">
        <v>1</v>
      </c>
    </row>
    <row r="32" customFormat="false" ht="13.8" hidden="false" customHeight="false" outlineLevel="0" collapsed="false">
      <c r="A32" s="1" t="s">
        <v>84</v>
      </c>
      <c r="B32" s="3" t="s">
        <v>172</v>
      </c>
      <c r="C32" s="0" t="n">
        <v>0</v>
      </c>
      <c r="D32" s="0" t="n">
        <v>1</v>
      </c>
    </row>
    <row r="33" customFormat="false" ht="13.8" hidden="false" customHeight="false" outlineLevel="0" collapsed="false">
      <c r="A33" s="1" t="s">
        <v>85</v>
      </c>
      <c r="B33" s="3" t="s">
        <v>173</v>
      </c>
      <c r="C33" s="0" t="n">
        <v>0</v>
      </c>
      <c r="D33" s="0" t="n">
        <v>1</v>
      </c>
    </row>
    <row r="34" customFormat="false" ht="13.8" hidden="false" customHeight="false" outlineLevel="0" collapsed="false">
      <c r="A34" s="1" t="s">
        <v>86</v>
      </c>
      <c r="B34" s="3" t="s">
        <v>174</v>
      </c>
      <c r="C34" s="0" t="n">
        <v>0</v>
      </c>
      <c r="D34" s="0" t="n">
        <v>1</v>
      </c>
    </row>
    <row r="35" customFormat="false" ht="13.8" hidden="false" customHeight="false" outlineLevel="0" collapsed="false">
      <c r="A35" s="1" t="s">
        <v>87</v>
      </c>
      <c r="B35" s="0" t="s">
        <v>175</v>
      </c>
      <c r="C35" s="0" t="n">
        <v>0</v>
      </c>
      <c r="D35" s="0" t="n">
        <v>1</v>
      </c>
    </row>
    <row r="36" customFormat="false" ht="13.8" hidden="false" customHeight="false" outlineLevel="0" collapsed="false">
      <c r="A36" s="1" t="s">
        <v>88</v>
      </c>
      <c r="B36" s="0" t="s">
        <v>176</v>
      </c>
      <c r="C36" s="0" t="n">
        <v>0</v>
      </c>
      <c r="D36" s="0" t="n">
        <v>1</v>
      </c>
    </row>
    <row r="37" customFormat="false" ht="13.8" hidden="false" customHeight="false" outlineLevel="0" collapsed="false">
      <c r="A37" s="1" t="s">
        <v>89</v>
      </c>
      <c r="B37" s="0" t="s">
        <v>177</v>
      </c>
      <c r="C37" s="0" t="n">
        <v>0</v>
      </c>
      <c r="D37" s="0" t="n">
        <v>1</v>
      </c>
    </row>
    <row r="38" customFormat="false" ht="13.8" hidden="false" customHeight="false" outlineLevel="0" collapsed="false">
      <c r="A38" s="1" t="s">
        <v>90</v>
      </c>
      <c r="B38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91</v>
      </c>
    </row>
    <row r="3" customFormat="false" ht="15" hidden="false" customHeight="false" outlineLevel="0" collapsed="false">
      <c r="A3" s="1" t="s">
        <v>58</v>
      </c>
    </row>
    <row r="4" customFormat="false" ht="15" hidden="false" customHeight="false" outlineLevel="0" collapsed="false">
      <c r="A4" s="1" t="s">
        <v>59</v>
      </c>
    </row>
    <row r="5" customFormat="false" ht="15" hidden="false" customHeight="false" outlineLevel="0" collapsed="false">
      <c r="A5" s="1" t="s">
        <v>60</v>
      </c>
    </row>
    <row r="6" customFormat="false" ht="15" hidden="false" customHeight="false" outlineLevel="0" collapsed="false">
      <c r="A6" s="1" t="s">
        <v>61</v>
      </c>
    </row>
    <row r="7" customFormat="false" ht="15" hidden="false" customHeight="false" outlineLevel="0" collapsed="false">
      <c r="A7" s="1" t="s">
        <v>62</v>
      </c>
    </row>
    <row r="8" customFormat="false" ht="15" hidden="false" customHeight="false" outlineLevel="0" collapsed="false">
      <c r="A8" s="1" t="s">
        <v>63</v>
      </c>
    </row>
    <row r="9" customFormat="false" ht="15" hidden="false" customHeight="false" outlineLevel="0" collapsed="false">
      <c r="A9" s="1" t="s">
        <v>64</v>
      </c>
    </row>
    <row r="10" customFormat="false" ht="15" hidden="false" customHeight="false" outlineLevel="0" collapsed="false">
      <c r="A10" s="1" t="s">
        <v>65</v>
      </c>
    </row>
    <row r="11" customFormat="false" ht="15" hidden="false" customHeight="false" outlineLevel="0" collapsed="false">
      <c r="A11" s="1" t="s">
        <v>66</v>
      </c>
    </row>
    <row r="12" customFormat="false" ht="15" hidden="false" customHeight="false" outlineLevel="0" collapsed="false">
      <c r="A12" s="1" t="s">
        <v>67</v>
      </c>
    </row>
    <row r="13" customFormat="false" ht="15" hidden="false" customHeight="false" outlineLevel="0" collapsed="false">
      <c r="A13" s="1" t="s">
        <v>68</v>
      </c>
    </row>
    <row r="14" customFormat="false" ht="15" hidden="false" customHeight="false" outlineLevel="0" collapsed="false">
      <c r="A14" s="1" t="s">
        <v>69</v>
      </c>
    </row>
    <row r="15" customFormat="false" ht="15" hidden="false" customHeight="false" outlineLevel="0" collapsed="false">
      <c r="A15" s="1" t="s">
        <v>70</v>
      </c>
    </row>
    <row r="16" customFormat="false" ht="15" hidden="false" customHeight="false" outlineLevel="0" collapsed="false">
      <c r="A16" s="1" t="s">
        <v>71</v>
      </c>
    </row>
    <row r="17" customFormat="false" ht="15" hidden="false" customHeight="false" outlineLevel="0" collapsed="false">
      <c r="A17" s="1" t="s">
        <v>72</v>
      </c>
    </row>
    <row r="18" customFormat="false" ht="15" hidden="false" customHeight="false" outlineLevel="0" collapsed="false">
      <c r="A18" s="1" t="s">
        <v>73</v>
      </c>
    </row>
    <row r="19" customFormat="false" ht="15" hidden="false" customHeight="false" outlineLevel="0" collapsed="false">
      <c r="A19" s="1" t="s">
        <v>74</v>
      </c>
    </row>
    <row r="20" customFormat="false" ht="15" hidden="false" customHeight="false" outlineLevel="0" collapsed="false">
      <c r="A20" s="1" t="s">
        <v>75</v>
      </c>
    </row>
    <row r="21" customFormat="false" ht="15" hidden="false" customHeight="false" outlineLevel="0" collapsed="false">
      <c r="A21" s="1" t="s">
        <v>76</v>
      </c>
    </row>
    <row r="22" customFormat="false" ht="15" hidden="false" customHeight="false" outlineLevel="0" collapsed="false">
      <c r="A22" s="1" t="s">
        <v>77</v>
      </c>
    </row>
    <row r="23" customFormat="false" ht="15" hidden="false" customHeight="false" outlineLevel="0" collapsed="false">
      <c r="A23" s="1" t="s">
        <v>78</v>
      </c>
    </row>
    <row r="24" customFormat="false" ht="15" hidden="false" customHeight="false" outlineLevel="0" collapsed="false">
      <c r="A24" s="1" t="s">
        <v>79</v>
      </c>
    </row>
    <row r="25" customFormat="false" ht="15" hidden="false" customHeight="false" outlineLevel="0" collapsed="false">
      <c r="A25" s="1" t="s">
        <v>80</v>
      </c>
    </row>
    <row r="26" customFormat="false" ht="15" hidden="false" customHeight="false" outlineLevel="0" collapsed="false">
      <c r="A26" s="1" t="s">
        <v>81</v>
      </c>
    </row>
    <row r="27" customFormat="false" ht="15" hidden="false" customHeight="false" outlineLevel="0" collapsed="false">
      <c r="A27" s="1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">
        <v>84</v>
      </c>
    </row>
    <row r="30" customFormat="false" ht="15" hidden="false" customHeight="false" outlineLevel="0" collapsed="false">
      <c r="A30" s="1" t="s">
        <v>85</v>
      </c>
    </row>
    <row r="31" customFormat="false" ht="15" hidden="false" customHeight="false" outlineLevel="0" collapsed="false">
      <c r="A31" s="1" t="s">
        <v>86</v>
      </c>
    </row>
    <row r="32" customFormat="false" ht="15" hidden="false" customHeight="false" outlineLevel="0" collapsed="false">
      <c r="A32" s="1" t="s">
        <v>87</v>
      </c>
    </row>
    <row r="33" customFormat="false" ht="15" hidden="false" customHeight="false" outlineLevel="0" collapsed="false">
      <c r="A33" s="1" t="s">
        <v>88</v>
      </c>
    </row>
    <row r="34" customFormat="false" ht="15" hidden="false" customHeight="false" outlineLevel="0" collapsed="false">
      <c r="A34" s="1" t="s">
        <v>89</v>
      </c>
    </row>
    <row r="35" customFormat="false" ht="15" hidden="false" customHeight="false" outlineLevel="0" collapsed="false">
      <c r="A3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1" sqref="A1:E1 L2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179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1" sqref="A1:E1 K1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179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1" sqref="A1:E1 D34"/>
    </sheetView>
  </sheetViews>
  <sheetFormatPr defaultRowHeight="13.8"/>
  <cols>
    <col collapsed="false" hidden="false" max="1" min="1" style="0" width="23.1376518218623"/>
    <col collapsed="false" hidden="false" max="2" min="2" style="0" width="14.7813765182186"/>
    <col collapsed="false" hidden="false" max="3" min="3" style="0" width="26.0283400809717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180</v>
      </c>
      <c r="B1" s="1" t="s">
        <v>181</v>
      </c>
      <c r="C1" s="1" t="s">
        <v>182</v>
      </c>
      <c r="D1" s="0" t="s">
        <v>183</v>
      </c>
    </row>
    <row r="2" customFormat="false" ht="13.8" hidden="false" customHeight="false" outlineLevel="0" collapsed="false">
      <c r="A2" s="1" t="s">
        <v>58</v>
      </c>
      <c r="B2" s="0" t="n">
        <v>-5</v>
      </c>
      <c r="C2" s="0" t="n">
        <v>5</v>
      </c>
    </row>
    <row r="3" customFormat="false" ht="13.8" hidden="false" customHeight="false" outlineLevel="0" collapsed="false">
      <c r="A3" s="1" t="s">
        <v>59</v>
      </c>
      <c r="B3" s="0" t="n">
        <f aca="false">-26.4-0.6</f>
        <v>-27</v>
      </c>
      <c r="C3" s="0" t="n">
        <f aca="false">-26.4+0.6</f>
        <v>-25.8</v>
      </c>
      <c r="D3" s="0" t="s">
        <v>184</v>
      </c>
    </row>
    <row r="4" customFormat="false" ht="13.8" hidden="false" customHeight="false" outlineLevel="0" collapsed="false">
      <c r="A4" s="1" t="s">
        <v>60</v>
      </c>
      <c r="B4" s="3" t="n">
        <f aca="false">-17.3-0.9</f>
        <v>-18.2</v>
      </c>
      <c r="C4" s="3" t="n">
        <f aca="false">-17.3+0.9</f>
        <v>-16.4</v>
      </c>
      <c r="D4" s="0" t="s">
        <v>185</v>
      </c>
    </row>
    <row r="5" customFormat="false" ht="13.8" hidden="false" customHeight="false" outlineLevel="0" collapsed="false">
      <c r="A5" s="1" t="s">
        <v>61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62</v>
      </c>
      <c r="B6" s="0" t="n">
        <v>-5</v>
      </c>
      <c r="C6" s="0" t="n">
        <v>5</v>
      </c>
    </row>
    <row r="7" customFormat="false" ht="13.8" hidden="false" customHeight="false" outlineLevel="0" collapsed="false">
      <c r="A7" s="1" t="s">
        <v>63</v>
      </c>
      <c r="B7" s="0" t="n">
        <f aca="false">-10.1-6.4</f>
        <v>-16.5</v>
      </c>
      <c r="C7" s="0" t="n">
        <f aca="false">-10.1+6.4</f>
        <v>-3.7</v>
      </c>
      <c r="D7" s="0" t="s">
        <v>186</v>
      </c>
    </row>
    <row r="8" customFormat="false" ht="13.8" hidden="false" customHeight="false" outlineLevel="0" collapsed="false">
      <c r="A8" s="1" t="s">
        <v>64</v>
      </c>
      <c r="B8" s="0" t="n">
        <v>-5</v>
      </c>
      <c r="C8" s="0" t="n">
        <v>5</v>
      </c>
    </row>
    <row r="9" customFormat="false" ht="13.8" hidden="false" customHeight="false" outlineLevel="0" collapsed="false">
      <c r="A9" s="1" t="s">
        <v>65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1" t="s">
        <v>66</v>
      </c>
      <c r="B10" s="0" t="n">
        <f aca="false">-7.6-6.9</f>
        <v>-14.5</v>
      </c>
      <c r="C10" s="0" t="n">
        <f aca="false">-7.6+6.9</f>
        <v>-0.699999999999999</v>
      </c>
      <c r="D10" s="0" t="s">
        <v>187</v>
      </c>
    </row>
    <row r="11" customFormat="false" ht="13.8" hidden="false" customHeight="false" outlineLevel="0" collapsed="false">
      <c r="A11" s="1" t="s">
        <v>67</v>
      </c>
      <c r="B11" s="0" t="n">
        <f aca="false">-21.8-3.9</f>
        <v>-25.7</v>
      </c>
      <c r="C11" s="0" t="n">
        <f aca="false">-21.8+3.9</f>
        <v>-17.9</v>
      </c>
      <c r="D11" s="0" t="s">
        <v>188</v>
      </c>
    </row>
    <row r="12" customFormat="false" ht="13.8" hidden="false" customHeight="false" outlineLevel="0" collapsed="false">
      <c r="A12" s="1" t="s">
        <v>68</v>
      </c>
      <c r="B12" s="0" t="n">
        <f aca="false">-116.1-8.5</f>
        <v>-124.6</v>
      </c>
      <c r="C12" s="0" t="n">
        <f aca="false">-116.1+8.5</f>
        <v>-107.6</v>
      </c>
      <c r="E12" s="3" t="s">
        <v>189</v>
      </c>
    </row>
    <row r="13" customFormat="false" ht="13.8" hidden="false" customHeight="false" outlineLevel="0" collapsed="false">
      <c r="A13" s="1" t="s">
        <v>69</v>
      </c>
      <c r="B13" s="0" t="n">
        <f aca="false">-66.5-6.2</f>
        <v>-72.7</v>
      </c>
      <c r="C13" s="0" t="n">
        <f aca="false">-66.5+6.2</f>
        <v>-60.3</v>
      </c>
      <c r="E13" s="0" t="s">
        <v>190</v>
      </c>
    </row>
    <row r="14" customFormat="false" ht="13.8" hidden="false" customHeight="false" outlineLevel="0" collapsed="false">
      <c r="A14" s="1" t="s">
        <v>70</v>
      </c>
      <c r="B14" s="0" t="n">
        <f aca="false">-2.3-2.6</f>
        <v>-4.9</v>
      </c>
      <c r="C14" s="0" t="n">
        <f aca="false">-2.3+2.6</f>
        <v>0.3</v>
      </c>
      <c r="D14" s="0" t="s">
        <v>191</v>
      </c>
    </row>
    <row r="15" customFormat="false" ht="13.8" hidden="false" customHeight="false" outlineLevel="0" collapsed="false">
      <c r="A15" s="1" t="s">
        <v>71</v>
      </c>
      <c r="B15" s="0" t="n">
        <f aca="false">-20.9-3.3</f>
        <v>-24.2</v>
      </c>
      <c r="C15" s="0" t="n">
        <f aca="false">-20.9+3.3</f>
        <v>-17.6</v>
      </c>
      <c r="D15" s="0" t="s">
        <v>192</v>
      </c>
    </row>
    <row r="16" customFormat="false" ht="13.8" hidden="false" customHeight="false" outlineLevel="0" collapsed="false">
      <c r="A16" s="1" t="s">
        <v>72</v>
      </c>
      <c r="B16" s="0" t="n">
        <f aca="false">11.2-6.3</f>
        <v>4.9</v>
      </c>
      <c r="C16" s="0" t="n">
        <f aca="false">11.2+6.3</f>
        <v>17.5</v>
      </c>
      <c r="D16" s="0" t="s">
        <v>193</v>
      </c>
    </row>
    <row r="17" customFormat="false" ht="13.8" hidden="false" customHeight="false" outlineLevel="0" collapsed="false">
      <c r="A17" s="1" t="s">
        <v>73</v>
      </c>
      <c r="B17" s="0" t="n">
        <f aca="false">-1.9-1.5</f>
        <v>-3.4</v>
      </c>
      <c r="C17" s="0" t="n">
        <f aca="false">-1.9+1.5</f>
        <v>-0.4</v>
      </c>
      <c r="D17" s="0" t="s">
        <v>194</v>
      </c>
    </row>
    <row r="18" customFormat="false" ht="13.8" hidden="false" customHeight="false" outlineLevel="0" collapsed="false">
      <c r="A18" s="1" t="s">
        <v>74</v>
      </c>
      <c r="B18" s="0" t="n">
        <f aca="false">-3.4-2.3</f>
        <v>-5.7</v>
      </c>
      <c r="C18" s="0" t="n">
        <f aca="false">-3.4+2.3</f>
        <v>-1.1</v>
      </c>
      <c r="D18" s="0" t="s">
        <v>195</v>
      </c>
    </row>
    <row r="19" customFormat="false" ht="13.8" hidden="false" customHeight="false" outlineLevel="0" collapsed="false">
      <c r="A19" s="1" t="s">
        <v>75</v>
      </c>
      <c r="B19" s="0" t="n">
        <f aca="false">-3.8-3.8</f>
        <v>-7.6</v>
      </c>
      <c r="C19" s="0" t="n">
        <f aca="false">-3.8+3.8</f>
        <v>0</v>
      </c>
      <c r="D19" s="0" t="s">
        <v>196</v>
      </c>
    </row>
    <row r="20" customFormat="false" ht="13.8" hidden="false" customHeight="false" outlineLevel="0" collapsed="false">
      <c r="A20" s="1" t="s">
        <v>76</v>
      </c>
      <c r="B20" s="0" t="n">
        <f aca="false">-10-3.8</f>
        <v>-13.8</v>
      </c>
      <c r="C20" s="0" t="n">
        <f aca="false">-10+3.8</f>
        <v>-6.2</v>
      </c>
      <c r="D20" s="0" t="s">
        <v>196</v>
      </c>
    </row>
    <row r="21" customFormat="false" ht="13.8" hidden="false" customHeight="false" outlineLevel="0" collapsed="false">
      <c r="A21" s="1" t="s">
        <v>77</v>
      </c>
      <c r="B21" s="0" t="n">
        <f aca="false">-0.7-2.8</f>
        <v>-3.5</v>
      </c>
      <c r="C21" s="0" t="n">
        <f aca="false">-0.7+2.8</f>
        <v>2.1</v>
      </c>
      <c r="D21" s="0" t="s">
        <v>197</v>
      </c>
    </row>
    <row r="22" customFormat="false" ht="13.8" hidden="false" customHeight="false" outlineLevel="0" collapsed="false">
      <c r="A22" s="1" t="s">
        <v>78</v>
      </c>
      <c r="B22" s="0" t="n">
        <f aca="false">-43.1-5.1</f>
        <v>-48.2</v>
      </c>
      <c r="C22" s="0" t="n">
        <f aca="false">-43.1+5.1</f>
        <v>-38</v>
      </c>
      <c r="D22" s="0" t="s">
        <v>198</v>
      </c>
    </row>
    <row r="23" customFormat="false" ht="13.8" hidden="false" customHeight="false" outlineLevel="0" collapsed="false">
      <c r="A23" s="1" t="s">
        <v>79</v>
      </c>
      <c r="B23" s="0" t="n">
        <f aca="false">15.5-4.1</f>
        <v>11.4</v>
      </c>
      <c r="C23" s="0" t="n">
        <f aca="false">15.5+4.1</f>
        <v>19.6</v>
      </c>
      <c r="D23" s="0" t="s">
        <v>199</v>
      </c>
    </row>
    <row r="24" customFormat="false" ht="13.8" hidden="false" customHeight="false" outlineLevel="0" collapsed="false">
      <c r="A24" s="1" t="s">
        <v>80</v>
      </c>
      <c r="B24" s="0" t="n">
        <f aca="false">2.5-0.8</f>
        <v>1.7</v>
      </c>
      <c r="C24" s="0" t="n">
        <f aca="false">2.5+0.8</f>
        <v>3.3</v>
      </c>
      <c r="D24" s="0" t="s">
        <v>200</v>
      </c>
    </row>
    <row r="25" customFormat="false" ht="13.8" hidden="false" customHeight="false" outlineLevel="0" collapsed="false">
      <c r="A25" s="1" t="s">
        <v>81</v>
      </c>
      <c r="B25" s="0" t="n">
        <f aca="false">-11.4-1.4</f>
        <v>-12.8</v>
      </c>
      <c r="C25" s="0" t="n">
        <f aca="false">-11.4+1.4</f>
        <v>-10</v>
      </c>
      <c r="D25" s="0" t="s">
        <v>201</v>
      </c>
      <c r="E25" s="0" t="s">
        <v>202</v>
      </c>
    </row>
    <row r="26" customFormat="false" ht="13.8" hidden="false" customHeight="false" outlineLevel="0" collapsed="false">
      <c r="A26" s="1" t="s">
        <v>82</v>
      </c>
      <c r="B26" s="0" t="n">
        <f aca="false">-19.8-1</f>
        <v>-20.8</v>
      </c>
      <c r="C26" s="0" t="n">
        <f aca="false">-19.8+1</f>
        <v>-18.8</v>
      </c>
      <c r="D26" s="0" t="s">
        <v>203</v>
      </c>
      <c r="E26" s="0" t="s">
        <v>202</v>
      </c>
    </row>
    <row r="27" customFormat="false" ht="13.8" hidden="false" customHeight="false" outlineLevel="0" collapsed="false">
      <c r="A27" s="1" t="s">
        <v>83</v>
      </c>
      <c r="B27" s="0" t="n">
        <f aca="false">-5.5-1.1</f>
        <v>-6.6</v>
      </c>
      <c r="C27" s="0" t="n">
        <f aca="false">-5.5+1.1</f>
        <v>-4.4</v>
      </c>
      <c r="D27" s="0" t="s">
        <v>204</v>
      </c>
    </row>
    <row r="28" customFormat="false" ht="13.8" hidden="false" customHeight="false" outlineLevel="0" collapsed="false">
      <c r="A28" s="1" t="s">
        <v>84</v>
      </c>
      <c r="B28" s="0" t="n">
        <f aca="false">7.8-0.8</f>
        <v>7</v>
      </c>
      <c r="C28" s="0" t="n">
        <f aca="false">7.8+0.8</f>
        <v>8.6</v>
      </c>
      <c r="D28" s="0" t="s">
        <v>205</v>
      </c>
    </row>
    <row r="29" customFormat="false" ht="13.8" hidden="false" customHeight="false" outlineLevel="0" collapsed="false">
      <c r="A29" s="1" t="s">
        <v>85</v>
      </c>
      <c r="B29" s="0" t="n">
        <f aca="false">-18.5-0.9</f>
        <v>-19.4</v>
      </c>
      <c r="C29" s="0" t="n">
        <f aca="false">-18.5+0.9</f>
        <v>-17.6</v>
      </c>
      <c r="D29" s="0" t="s">
        <v>206</v>
      </c>
    </row>
    <row r="30" customFormat="false" ht="13.8" hidden="false" customHeight="false" outlineLevel="0" collapsed="false">
      <c r="A30" s="1" t="s">
        <v>86</v>
      </c>
      <c r="B30" s="0" t="n">
        <f aca="false">4.2-0.7</f>
        <v>3.5</v>
      </c>
      <c r="C30" s="0" t="n">
        <f aca="false">4.2+0.7</f>
        <v>4.9</v>
      </c>
      <c r="D30" s="0" t="s">
        <v>207</v>
      </c>
    </row>
    <row r="31" customFormat="false" ht="13.8" hidden="false" customHeight="false" outlineLevel="0" collapsed="false">
      <c r="A31" s="1" t="s">
        <v>87</v>
      </c>
      <c r="B31" s="0" t="n">
        <f aca="false">-4.1-0.6</f>
        <v>-4.7</v>
      </c>
      <c r="C31" s="0" t="n">
        <f aca="false">-4.1+0.6</f>
        <v>-3.5</v>
      </c>
      <c r="D31" s="0" t="s">
        <v>208</v>
      </c>
    </row>
    <row r="32" customFormat="false" ht="13.8" hidden="false" customHeight="false" outlineLevel="0" collapsed="false">
      <c r="A32" s="1" t="s">
        <v>88</v>
      </c>
      <c r="B32" s="0" t="n">
        <f aca="false">-27.7-0.8</f>
        <v>-28.5</v>
      </c>
      <c r="C32" s="0" t="n">
        <f aca="false">-27.7+0.8</f>
        <v>-26.9</v>
      </c>
      <c r="D32" s="0" t="s">
        <v>209</v>
      </c>
    </row>
    <row r="33" customFormat="false" ht="13.8" hidden="false" customHeight="false" outlineLevel="0" collapsed="false">
      <c r="A33" s="1" t="s">
        <v>89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1" t="s">
        <v>90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0" activeCellId="1" sqref="A1:E1 D40"/>
    </sheetView>
  </sheetViews>
  <sheetFormatPr defaultRowHeight="15"/>
  <cols>
    <col collapsed="false" hidden="false" max="1" min="1" style="0" width="28.0647773279352"/>
    <col collapsed="false" hidden="false" max="2" min="2" style="0" width="11.5708502024291"/>
    <col collapsed="false" hidden="false" max="3" min="3" style="0" width="11.246963562753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3.8" hidden="false" customHeight="false" outlineLevel="0" collapsed="false">
      <c r="A4" s="1" t="s">
        <v>20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3.8" hidden="false" customHeight="false" outlineLevel="0" collapsed="false">
      <c r="A6" s="1" t="s">
        <v>22</v>
      </c>
      <c r="B6" s="0" t="n">
        <v>6.24506431401138E-005</v>
      </c>
      <c r="C6" s="0" t="n">
        <v>7.21231415821084E-005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3.8" hidden="false" customHeight="false" outlineLevel="0" collapsed="false">
      <c r="A8" s="1" t="s">
        <v>24</v>
      </c>
      <c r="B8" s="0" t="n">
        <v>0.000883222876526612</v>
      </c>
      <c r="C8" s="0" t="n">
        <v>0.000917879554028943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1" t="s">
        <v>28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0" t="n">
        <v>2.24717321858005E-006</v>
      </c>
      <c r="C17" s="0" t="n">
        <v>2.66558719808662E-006</v>
      </c>
    </row>
    <row r="18" customFormat="false" ht="13.8" hidden="false" customHeight="false" outlineLevel="0" collapsed="false">
      <c r="A18" s="1" t="s">
        <v>34</v>
      </c>
      <c r="B18" s="0" t="n">
        <v>5.09756677236925E-005</v>
      </c>
      <c r="C18" s="0" t="n">
        <v>6.3679714220752E-005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1" t="s">
        <v>39</v>
      </c>
      <c r="B23" s="0" t="n">
        <v>5.71511530863543E-005</v>
      </c>
      <c r="C23" s="0" t="n">
        <v>6.80528399692013E-005</v>
      </c>
    </row>
    <row r="24" customFormat="false" ht="13.8" hidden="false" customHeight="false" outlineLevel="0" collapsed="false">
      <c r="A24" s="1" t="s">
        <v>40</v>
      </c>
      <c r="B24" s="0" t="n">
        <v>7.3421020529482E-006</v>
      </c>
      <c r="C24" s="0" t="n">
        <v>9.2446166970518E-006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f aca="false">10^-12</f>
        <v>1E-012</v>
      </c>
      <c r="C26" s="0" t="n">
        <f aca="false">10^-8</f>
        <v>1E-008</v>
      </c>
    </row>
    <row r="27" customFormat="false" ht="13.8" hidden="false" customHeight="false" outlineLevel="0" collapsed="false">
      <c r="A27" s="1" t="s">
        <v>43</v>
      </c>
      <c r="B27" s="0" t="n">
        <v>0.000132829358941644</v>
      </c>
      <c r="C27" s="0" t="n">
        <v>0.000154887654947245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1" t="s">
        <v>45</v>
      </c>
      <c r="B29" s="0" t="n">
        <v>0.000178644347391622</v>
      </c>
      <c r="C29" s="0" t="n">
        <v>0.000195418152608378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1" t="s">
        <v>47</v>
      </c>
      <c r="B31" s="0" t="n">
        <v>0.000169455106133193</v>
      </c>
      <c r="C31" s="0" t="n">
        <v>0.000241491074422363</v>
      </c>
    </row>
    <row r="32" customFormat="false" ht="13.8" hidden="false" customHeight="false" outlineLevel="0" collapsed="false">
      <c r="A32" s="1" t="s">
        <v>48</v>
      </c>
      <c r="B32" s="0" t="n">
        <v>1.27743320102832E-005</v>
      </c>
      <c r="C32" s="0" t="n">
        <v>1.40346957674946E-005</v>
      </c>
    </row>
    <row r="33" customFormat="false" ht="13.8" hidden="false" customHeight="false" outlineLevel="0" collapsed="false">
      <c r="A33" s="1" t="s">
        <v>49</v>
      </c>
      <c r="B33" s="0" t="n">
        <v>9.16927083333333E-005</v>
      </c>
      <c r="C33" s="0" t="n">
        <v>0.000118307291666667</v>
      </c>
    </row>
    <row r="34" customFormat="false" ht="13.8" hidden="false" customHeight="false" outlineLevel="0" collapsed="false">
      <c r="A34" s="1" t="s">
        <v>50</v>
      </c>
      <c r="B34" s="3" t="n">
        <v>0.000203370048921735</v>
      </c>
      <c r="C34" s="0" t="n">
        <v>0.000235952867744932</v>
      </c>
    </row>
    <row r="35" customFormat="false" ht="13.8" hidden="false" customHeight="false" outlineLevel="0" collapsed="false">
      <c r="A35" s="1" t="s">
        <v>51</v>
      </c>
      <c r="B35" s="0" t="n">
        <v>3.05924813144013E-006</v>
      </c>
      <c r="C35" s="0" t="n">
        <v>3.0693977018932E-006</v>
      </c>
    </row>
    <row r="36" customFormat="false" ht="13.8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1" t="s">
        <v>53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54</v>
      </c>
      <c r="B38" s="0" t="n">
        <v>1E-012</v>
      </c>
      <c r="C38" s="0" t="n">
        <v>1E-008</v>
      </c>
    </row>
    <row r="39" customFormat="false" ht="13.8" hidden="false" customHeight="false" outlineLevel="0" collapsed="false">
      <c r="A39" s="1" t="s">
        <v>55</v>
      </c>
      <c r="B39" s="0" t="n">
        <v>0.000321335591728953</v>
      </c>
      <c r="C39" s="0" t="n">
        <v>0.000359219963826603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language>en-US</dc:language>
  <dcterms:modified xsi:type="dcterms:W3CDTF">2019-11-01T18:13:08Z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