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0.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1.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hidePivotFieldList="1"/>
  <xr:revisionPtr revIDLastSave="0" documentId="13_ncr:1_{DACDA98E-C740-4B44-B405-294B266D8999}" xr6:coauthVersionLast="47" xr6:coauthVersionMax="47" xr10:uidLastSave="{00000000-0000-0000-0000-000000000000}"/>
  <bookViews>
    <workbookView xWindow="-108" yWindow="-108" windowWidth="23256" windowHeight="12456" firstSheet="16" activeTab="22" xr2:uid="{00000000-000D-0000-FFFF-FFFF00000000}"/>
  </bookViews>
  <sheets>
    <sheet name="Sorting and Filtering" sheetId="16" r:id="rId1"/>
    <sheet name="HOME" sheetId="35" r:id="rId2"/>
    <sheet name="Data Formatting" sheetId="2" r:id="rId3"/>
    <sheet name="Shortcut Keys" sheetId="38" r:id="rId4"/>
    <sheet name="Hyperlink" sheetId="21" r:id="rId5"/>
    <sheet name="Freezing &amp; Splitting Panes" sheetId="15" r:id="rId6"/>
    <sheet name="Text to Columns" sheetId="8" r:id="rId7"/>
    <sheet name="Highlight Duplicate Values" sheetId="22" r:id="rId8"/>
    <sheet name="Remove Duplicates" sheetId="9" r:id="rId9"/>
    <sheet name="Data Validation" sheetId="10" r:id="rId10"/>
    <sheet name="Group-Ungroup Sample" sheetId="23" r:id="rId11"/>
    <sheet name="Group-Ungroup" sheetId="19" r:id="rId12"/>
    <sheet name="Cell Reference" sheetId="18" r:id="rId13"/>
    <sheet name="Text Functions" sheetId="3" r:id="rId14"/>
    <sheet name="Date Functions" sheetId="5" r:id="rId15"/>
    <sheet name="Maths &amp; Stats Functions" sheetId="6" r:id="rId16"/>
    <sheet name="SUBTOTAL" sheetId="34" r:id="rId17"/>
    <sheet name="SUMPRODUCT" sheetId="33" r:id="rId18"/>
    <sheet name="Lookup Data" sheetId="24" r:id="rId19"/>
    <sheet name="VLOOKUP" sheetId="25" r:id="rId20"/>
    <sheet name="HLOOKUP" sheetId="26" r:id="rId21"/>
    <sheet name="INDEX-MATCH" sheetId="27" r:id="rId22"/>
    <sheet name="Logical Functions" sheetId="4" r:id="rId23"/>
    <sheet name="OFFSET" sheetId="31" r:id="rId24"/>
    <sheet name="Conditional Formatting" sheetId="1" r:id="rId25"/>
    <sheet name="Charts-1" sheetId="11" r:id="rId26"/>
    <sheet name="Charts 2" sheetId="28" r:id="rId27"/>
    <sheet name="Charts 3" sheetId="29" r:id="rId28"/>
    <sheet name="Charts 4" sheetId="30" r:id="rId29"/>
    <sheet name="Sheet1" sheetId="41" r:id="rId30"/>
    <sheet name="PivotData" sheetId="12" r:id="rId31"/>
    <sheet name="Slicer" sheetId="37" r:id="rId32"/>
    <sheet name="Data Security" sheetId="32" r:id="rId33"/>
  </sheets>
  <definedNames>
    <definedName name="_xlnm._FilterDatabase" localSheetId="20" hidden="1">HLOOKUP!#REF!</definedName>
    <definedName name="_xlnm._FilterDatabase" localSheetId="21" hidden="1">'INDEX-MATCH'!$A$1:$F$20</definedName>
    <definedName name="_xlnm._FilterDatabase" localSheetId="18" hidden="1">'Lookup Data'!$A$1:$F$20</definedName>
    <definedName name="_xlnm._FilterDatabase" localSheetId="15" hidden="1">'Maths &amp; Stats Functions'!$A$1:$F$20</definedName>
    <definedName name="_xlnm._FilterDatabase" localSheetId="30" hidden="1">PivotData!$B$1:$G$41</definedName>
    <definedName name="_xlnm._FilterDatabase" localSheetId="0" hidden="1">'Sorting and Filtering'!$A$1:$J$200</definedName>
    <definedName name="_xlnm._FilterDatabase" localSheetId="19" hidden="1">VLOOKUP!$A$1:$F$20</definedName>
    <definedName name="Slicer_Category">#N/A</definedName>
  </definedNames>
  <calcPr calcId="191029"/>
  <pivotCaches>
    <pivotCache cacheId="1" r:id="rId34"/>
  </pivotCaches>
  <extLst>
    <ext xmlns:x14="http://schemas.microsoft.com/office/spreadsheetml/2009/9/main" uri="{BBE1A952-AA13-448e-AADC-164F8A28A991}">
      <x14:slicerCaches>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4" l="1"/>
  <c r="H4" i="4"/>
  <c r="H5" i="4"/>
  <c r="H6" i="4"/>
  <c r="H7" i="4"/>
  <c r="H8" i="4"/>
  <c r="H9" i="4"/>
  <c r="H10" i="4"/>
  <c r="H2" i="4"/>
  <c r="G3" i="4"/>
  <c r="G4" i="4"/>
  <c r="G5" i="4"/>
  <c r="G6" i="4"/>
  <c r="G7" i="4"/>
  <c r="G8" i="4"/>
  <c r="G9" i="4"/>
  <c r="G10" i="4"/>
  <c r="G2" i="4"/>
  <c r="D2" i="4"/>
  <c r="D3" i="4"/>
  <c r="D4" i="4"/>
  <c r="D5" i="4"/>
  <c r="D6" i="4"/>
  <c r="D7" i="4"/>
  <c r="D8" i="4"/>
  <c r="D9" i="4"/>
  <c r="D10" i="4"/>
  <c r="C3" i="25"/>
  <c r="D3" i="25"/>
  <c r="E3" i="25"/>
  <c r="F3" i="25"/>
  <c r="C4" i="25"/>
  <c r="D4" i="25"/>
  <c r="E4" i="25"/>
  <c r="F4" i="25"/>
  <c r="C5" i="25"/>
  <c r="D5" i="25"/>
  <c r="E5" i="25"/>
  <c r="F5" i="25"/>
  <c r="C6" i="25"/>
  <c r="D6" i="25"/>
  <c r="E6" i="25"/>
  <c r="F6" i="25"/>
  <c r="C7" i="25"/>
  <c r="D7" i="25"/>
  <c r="E7" i="25"/>
  <c r="F7" i="25"/>
  <c r="C8" i="25"/>
  <c r="D8" i="25"/>
  <c r="E8" i="25"/>
  <c r="F8" i="25"/>
  <c r="C9" i="25"/>
  <c r="D9" i="25"/>
  <c r="E9" i="25"/>
  <c r="F9" i="25"/>
  <c r="C10" i="25"/>
  <c r="D10" i="25"/>
  <c r="E10" i="25"/>
  <c r="F10" i="25"/>
  <c r="C11" i="25"/>
  <c r="D11" i="25"/>
  <c r="E11" i="25"/>
  <c r="F11" i="25"/>
  <c r="C12" i="25"/>
  <c r="D12" i="25"/>
  <c r="E12" i="25"/>
  <c r="F12" i="25"/>
  <c r="C13" i="25"/>
  <c r="D13" i="25"/>
  <c r="E13" i="25"/>
  <c r="F13" i="25"/>
  <c r="C14" i="25"/>
  <c r="D14" i="25"/>
  <c r="E14" i="25"/>
  <c r="F14" i="25"/>
  <c r="C15" i="25"/>
  <c r="D15" i="25"/>
  <c r="E15" i="25"/>
  <c r="F15" i="25"/>
  <c r="C16" i="25"/>
  <c r="D16" i="25"/>
  <c r="E16" i="25"/>
  <c r="F16" i="25"/>
  <c r="C17" i="25"/>
  <c r="D17" i="25"/>
  <c r="E17" i="25"/>
  <c r="F17" i="25"/>
  <c r="C18" i="25"/>
  <c r="D18" i="25"/>
  <c r="E18" i="25"/>
  <c r="F18" i="25"/>
  <c r="C2" i="26"/>
  <c r="D2" i="26"/>
  <c r="E2" i="26"/>
  <c r="F2" i="26"/>
  <c r="G2" i="26"/>
  <c r="H2" i="26"/>
  <c r="I2" i="26"/>
  <c r="J2" i="26"/>
  <c r="K2" i="26"/>
  <c r="L2" i="26"/>
  <c r="M2" i="26"/>
  <c r="N2" i="26"/>
  <c r="O2" i="26"/>
  <c r="P2" i="26"/>
  <c r="Q2" i="26"/>
  <c r="C3" i="26"/>
  <c r="D3" i="26"/>
  <c r="E3" i="26"/>
  <c r="F3" i="26"/>
  <c r="G3" i="26"/>
  <c r="H3" i="26"/>
  <c r="I3" i="26"/>
  <c r="J3" i="26"/>
  <c r="K3" i="26"/>
  <c r="L3" i="26"/>
  <c r="M3" i="26"/>
  <c r="N3" i="26"/>
  <c r="O3" i="26"/>
  <c r="P3" i="26"/>
  <c r="Q3" i="26"/>
  <c r="C4" i="26"/>
  <c r="D4" i="26"/>
  <c r="E4" i="26"/>
  <c r="F4" i="26"/>
  <c r="G4" i="26"/>
  <c r="H4" i="26"/>
  <c r="I4" i="26"/>
  <c r="J4" i="26"/>
  <c r="K4" i="26"/>
  <c r="L4" i="26"/>
  <c r="M4" i="26"/>
  <c r="N4" i="26"/>
  <c r="O4" i="26"/>
  <c r="P4" i="26"/>
  <c r="Q4" i="26"/>
  <c r="C5" i="26"/>
  <c r="D5" i="26"/>
  <c r="E5" i="26"/>
  <c r="F5" i="26"/>
  <c r="G5" i="26"/>
  <c r="H5" i="26"/>
  <c r="I5" i="26"/>
  <c r="J5" i="26"/>
  <c r="K5" i="26"/>
  <c r="L5" i="26"/>
  <c r="M5" i="26"/>
  <c r="N5" i="26"/>
  <c r="O5" i="26"/>
  <c r="P5" i="26"/>
  <c r="Q5" i="26"/>
  <c r="C6" i="26"/>
  <c r="D6" i="26"/>
  <c r="E6" i="26"/>
  <c r="F6" i="26"/>
  <c r="G6" i="26"/>
  <c r="H6" i="26"/>
  <c r="I6" i="26"/>
  <c r="J6" i="26"/>
  <c r="K6" i="26"/>
  <c r="L6" i="26"/>
  <c r="M6" i="26"/>
  <c r="N6" i="26"/>
  <c r="O6" i="26"/>
  <c r="P6" i="26"/>
  <c r="Q6" i="26"/>
  <c r="B3" i="26"/>
  <c r="B4" i="26"/>
  <c r="B5" i="26"/>
  <c r="B6" i="26"/>
  <c r="B2" i="26"/>
  <c r="F2" i="25"/>
  <c r="E2" i="25"/>
  <c r="D2" i="25"/>
  <c r="C2" i="25"/>
  <c r="B3" i="25"/>
  <c r="B4" i="25"/>
  <c r="B5" i="25"/>
  <c r="B6" i="25"/>
  <c r="B7" i="25"/>
  <c r="B8" i="25"/>
  <c r="B9" i="25"/>
  <c r="B10" i="25"/>
  <c r="B11" i="25"/>
  <c r="B12" i="25"/>
  <c r="B13" i="25"/>
  <c r="B14" i="25"/>
  <c r="B15" i="25"/>
  <c r="B16" i="25"/>
  <c r="B17" i="25"/>
  <c r="B2" i="25"/>
  <c r="H3" i="3"/>
  <c r="H4" i="3"/>
  <c r="H5" i="3"/>
  <c r="H6" i="3"/>
  <c r="H7" i="3"/>
  <c r="H8" i="3"/>
  <c r="H9" i="3"/>
  <c r="H10" i="3"/>
  <c r="H11" i="3"/>
  <c r="H12" i="3"/>
  <c r="H13" i="3"/>
  <c r="H2" i="3"/>
  <c r="F4" i="31"/>
  <c r="F5" i="31"/>
  <c r="F6" i="31"/>
  <c r="F3" i="31"/>
  <c r="G15" i="4"/>
  <c r="G16" i="4"/>
  <c r="G17" i="4"/>
  <c r="G18" i="4"/>
  <c r="G14" i="4"/>
  <c r="F15" i="4"/>
  <c r="F16" i="4"/>
  <c r="F17" i="4"/>
  <c r="F18" i="4"/>
  <c r="F14" i="4"/>
  <c r="E3" i="27"/>
  <c r="E4" i="27"/>
  <c r="E5" i="27"/>
  <c r="E6" i="27"/>
  <c r="E7" i="27"/>
  <c r="E8" i="27"/>
  <c r="E9" i="27"/>
  <c r="E10" i="27"/>
  <c r="E11" i="27"/>
  <c r="E12" i="27"/>
  <c r="E13" i="27"/>
  <c r="E14" i="27"/>
  <c r="E15" i="27"/>
  <c r="E16" i="27"/>
  <c r="E17" i="27"/>
  <c r="F3" i="27"/>
  <c r="F4" i="27"/>
  <c r="F5" i="27"/>
  <c r="F6" i="27"/>
  <c r="F7" i="27"/>
  <c r="F8" i="27"/>
  <c r="F9" i="27"/>
  <c r="F10" i="27"/>
  <c r="F11" i="27"/>
  <c r="F12" i="27"/>
  <c r="F13" i="27"/>
  <c r="F14" i="27"/>
  <c r="F15" i="27"/>
  <c r="F16" i="27"/>
  <c r="F17" i="27"/>
  <c r="D3" i="27"/>
  <c r="D4" i="27"/>
  <c r="D5" i="27"/>
  <c r="D6" i="27"/>
  <c r="D7" i="27"/>
  <c r="D8" i="27"/>
  <c r="D9" i="27"/>
  <c r="D10" i="27"/>
  <c r="D11" i="27"/>
  <c r="D12" i="27"/>
  <c r="D13" i="27"/>
  <c r="D14" i="27"/>
  <c r="D15" i="27"/>
  <c r="D16" i="27"/>
  <c r="D17" i="27"/>
  <c r="C3" i="27"/>
  <c r="C4" i="27"/>
  <c r="C5" i="27"/>
  <c r="C6" i="27"/>
  <c r="C7" i="27"/>
  <c r="C8" i="27"/>
  <c r="C9" i="27"/>
  <c r="C10" i="27"/>
  <c r="C11" i="27"/>
  <c r="C12" i="27"/>
  <c r="C13" i="27"/>
  <c r="C14" i="27"/>
  <c r="C15" i="27"/>
  <c r="C16" i="27"/>
  <c r="C17" i="27"/>
  <c r="F2" i="27"/>
  <c r="E2" i="27"/>
  <c r="D2" i="27"/>
  <c r="C2" i="27"/>
  <c r="B16" i="27"/>
  <c r="B17" i="27"/>
  <c r="I15" i="27"/>
  <c r="I14" i="27"/>
  <c r="J15" i="27"/>
  <c r="J14" i="27"/>
  <c r="I13" i="27"/>
  <c r="J13" i="27"/>
  <c r="C7" i="33"/>
  <c r="D3" i="33"/>
  <c r="D4" i="33"/>
  <c r="D5" i="33"/>
  <c r="D6" i="33"/>
  <c r="D2" i="33"/>
  <c r="I4" i="34"/>
  <c r="I9" i="34"/>
  <c r="H9" i="34"/>
  <c r="I8" i="34"/>
  <c r="H8" i="34"/>
  <c r="I7" i="34"/>
  <c r="H7" i="34"/>
  <c r="I6" i="34"/>
  <c r="H6" i="34"/>
  <c r="I5" i="34"/>
  <c r="H5" i="34"/>
  <c r="H4" i="34"/>
  <c r="L15" i="6" l="1"/>
  <c r="L14" i="6"/>
  <c r="L10" i="6"/>
  <c r="L9" i="6"/>
  <c r="L8" i="6"/>
  <c r="L7" i="6"/>
  <c r="L6" i="6"/>
  <c r="L5" i="6"/>
  <c r="L4" i="6"/>
  <c r="L3" i="6"/>
  <c r="I18" i="6"/>
  <c r="I10" i="6"/>
  <c r="I17" i="6"/>
  <c r="I16" i="6"/>
  <c r="I15" i="6"/>
  <c r="I14" i="6"/>
  <c r="I9" i="6"/>
  <c r="I8" i="6"/>
  <c r="I7" i="6"/>
  <c r="I6" i="6"/>
  <c r="I5" i="6"/>
  <c r="I4" i="6"/>
  <c r="I3" i="6"/>
  <c r="D2" i="5"/>
  <c r="C2" i="5"/>
  <c r="B2" i="5"/>
  <c r="M9" i="3"/>
  <c r="M10" i="3"/>
  <c r="M11" i="3"/>
  <c r="M12" i="3"/>
  <c r="M13" i="3"/>
  <c r="M8" i="3"/>
  <c r="M4" i="3"/>
  <c r="M5" i="3"/>
  <c r="M6" i="3"/>
  <c r="M7" i="3"/>
  <c r="M3" i="3"/>
  <c r="J3" i="3"/>
  <c r="J4" i="3"/>
  <c r="J5" i="3"/>
  <c r="J6" i="3"/>
  <c r="J7" i="3"/>
  <c r="J8" i="3"/>
  <c r="J9" i="3"/>
  <c r="J10" i="3"/>
  <c r="J11" i="3"/>
  <c r="J12" i="3"/>
  <c r="J13" i="3"/>
  <c r="J2" i="3"/>
  <c r="I3" i="3"/>
  <c r="I4" i="3"/>
  <c r="I5" i="3"/>
  <c r="I6" i="3"/>
  <c r="I7" i="3"/>
  <c r="I8" i="3"/>
  <c r="I9" i="3"/>
  <c r="I10" i="3"/>
  <c r="I11" i="3"/>
  <c r="I12" i="3"/>
  <c r="I13" i="3"/>
  <c r="I2" i="3"/>
  <c r="G3" i="3"/>
  <c r="G4" i="3"/>
  <c r="G5" i="3"/>
  <c r="G6" i="3"/>
  <c r="G7" i="3"/>
  <c r="G8" i="3"/>
  <c r="G9" i="3"/>
  <c r="G10" i="3"/>
  <c r="G11" i="3"/>
  <c r="G12" i="3"/>
  <c r="G13" i="3"/>
  <c r="G2" i="3"/>
  <c r="F13" i="3" l="1"/>
  <c r="F12" i="3"/>
  <c r="F11" i="3"/>
  <c r="F10" i="3"/>
  <c r="F9" i="3"/>
  <c r="F8" i="3"/>
  <c r="F7" i="3"/>
  <c r="F6" i="3"/>
  <c r="F5" i="3"/>
  <c r="F4" i="3"/>
  <c r="F3" i="3"/>
  <c r="F2" i="3"/>
  <c r="E3" i="3"/>
  <c r="E4" i="3"/>
  <c r="E5" i="3"/>
  <c r="E6" i="3"/>
  <c r="E7" i="3"/>
  <c r="E8" i="3"/>
  <c r="E9" i="3"/>
  <c r="E10" i="3"/>
  <c r="E11" i="3"/>
  <c r="E12" i="3"/>
  <c r="E13" i="3"/>
  <c r="D3" i="3"/>
  <c r="D4" i="3"/>
  <c r="D5" i="3"/>
  <c r="D6" i="3"/>
  <c r="D7" i="3"/>
  <c r="D8" i="3"/>
  <c r="D9" i="3"/>
  <c r="D10" i="3"/>
  <c r="D11" i="3"/>
  <c r="D12" i="3"/>
  <c r="D13" i="3"/>
  <c r="E2" i="3"/>
  <c r="D2" i="3"/>
  <c r="C3" i="3"/>
  <c r="C4" i="3"/>
  <c r="C5" i="3"/>
  <c r="C6" i="3"/>
  <c r="C7" i="3"/>
  <c r="C8" i="3"/>
  <c r="C9" i="3"/>
  <c r="C10" i="3"/>
  <c r="C11" i="3"/>
  <c r="C12" i="3"/>
  <c r="C13" i="3"/>
  <c r="C2" i="3"/>
  <c r="B3" i="3"/>
  <c r="B4" i="3"/>
  <c r="B5" i="3"/>
  <c r="B6" i="3"/>
  <c r="B7" i="3"/>
  <c r="B8" i="3"/>
  <c r="B9" i="3"/>
  <c r="B10" i="3"/>
  <c r="B11" i="3"/>
  <c r="B12" i="3"/>
  <c r="B13" i="3"/>
  <c r="B2" i="3"/>
  <c r="D14" i="18"/>
  <c r="E14" i="18"/>
  <c r="F14" i="18"/>
  <c r="D15" i="18"/>
  <c r="E15" i="18"/>
  <c r="F15" i="18"/>
  <c r="D16" i="18"/>
  <c r="E16" i="18"/>
  <c r="F16" i="18"/>
  <c r="D17" i="18"/>
  <c r="E17" i="18"/>
  <c r="F17" i="18"/>
  <c r="D18" i="18"/>
  <c r="E18" i="18"/>
  <c r="F18" i="18"/>
  <c r="C15" i="18"/>
  <c r="C16" i="18"/>
  <c r="C17" i="18"/>
  <c r="C18" i="18"/>
  <c r="C14" i="18"/>
  <c r="F6" i="18"/>
  <c r="F7" i="18"/>
  <c r="F8" i="18"/>
  <c r="F9" i="18"/>
  <c r="F5" i="18"/>
  <c r="E10" i="18"/>
  <c r="E6" i="18"/>
  <c r="E7" i="18"/>
  <c r="E8" i="18"/>
  <c r="E9" i="18"/>
  <c r="E5" i="18"/>
  <c r="K100" i="12"/>
  <c r="K99" i="12"/>
  <c r="K98" i="12"/>
  <c r="K97" i="12"/>
  <c r="K96" i="12"/>
  <c r="K95" i="12"/>
  <c r="K94" i="12"/>
  <c r="K93" i="12"/>
  <c r="K92" i="12"/>
  <c r="K91" i="12"/>
  <c r="K90" i="12"/>
  <c r="K89" i="12"/>
  <c r="K88" i="12"/>
  <c r="K87" i="12"/>
  <c r="K86" i="12"/>
  <c r="K85" i="12"/>
  <c r="K84" i="12"/>
  <c r="K83" i="12"/>
  <c r="K82" i="12"/>
  <c r="K81" i="12"/>
  <c r="K80" i="12"/>
  <c r="K79" i="12"/>
  <c r="K78" i="12"/>
  <c r="K77" i="12"/>
  <c r="K76" i="12"/>
  <c r="K75" i="12"/>
  <c r="K74" i="12"/>
  <c r="K73" i="12"/>
  <c r="K72" i="12"/>
  <c r="K71" i="12"/>
  <c r="K70" i="12"/>
  <c r="K69" i="12"/>
  <c r="K68" i="12"/>
  <c r="K67" i="12"/>
  <c r="K66" i="12"/>
  <c r="K65" i="12"/>
  <c r="K64" i="12"/>
  <c r="K63" i="12"/>
  <c r="K62" i="12"/>
  <c r="K61" i="12"/>
  <c r="K60" i="12"/>
  <c r="K59" i="12"/>
  <c r="K58" i="12"/>
  <c r="K57" i="12"/>
  <c r="K56" i="12"/>
  <c r="K55" i="12"/>
  <c r="K54" i="12"/>
  <c r="K53" i="12"/>
  <c r="K52" i="12"/>
  <c r="K51" i="12"/>
  <c r="K50" i="12"/>
  <c r="K49" i="12"/>
  <c r="K48" i="12"/>
  <c r="K47" i="12"/>
  <c r="K46" i="12"/>
  <c r="K45" i="12"/>
  <c r="K44" i="12"/>
  <c r="K43" i="12"/>
  <c r="K42" i="12"/>
  <c r="K41" i="12"/>
  <c r="K40" i="12"/>
  <c r="K39" i="12"/>
  <c r="K38" i="12"/>
  <c r="K37" i="12"/>
  <c r="K36" i="12"/>
  <c r="K35" i="12"/>
  <c r="K34" i="12"/>
  <c r="K33" i="12"/>
  <c r="K32" i="12"/>
  <c r="K31" i="12"/>
  <c r="K30" i="12"/>
  <c r="K29" i="12"/>
  <c r="K28" i="12"/>
  <c r="K27" i="12"/>
  <c r="K26" i="12"/>
  <c r="K25" i="12"/>
  <c r="K24" i="12"/>
  <c r="K23" i="12"/>
  <c r="K22" i="12"/>
  <c r="K21" i="12"/>
  <c r="K20" i="12"/>
  <c r="K19" i="12"/>
  <c r="K18" i="12"/>
  <c r="K17" i="12"/>
  <c r="K16" i="12"/>
  <c r="K15" i="12"/>
  <c r="K14" i="12"/>
  <c r="K13" i="12"/>
  <c r="K12" i="12"/>
  <c r="K11" i="12"/>
  <c r="K10" i="12"/>
  <c r="K9" i="12"/>
  <c r="K8" i="12"/>
  <c r="K7" i="12"/>
  <c r="K6" i="12"/>
  <c r="K5" i="12"/>
  <c r="K4" i="12"/>
  <c r="K3" i="12"/>
  <c r="K2" i="12"/>
  <c r="J19" i="1"/>
  <c r="J20" i="1"/>
  <c r="J21" i="1"/>
  <c r="J18" i="1" l="1"/>
  <c r="I18" i="23"/>
  <c r="H18" i="23"/>
  <c r="G18" i="23"/>
  <c r="E18" i="23"/>
  <c r="D18" i="23"/>
  <c r="C18" i="23"/>
  <c r="J17" i="23"/>
  <c r="F17" i="23"/>
  <c r="J16" i="23"/>
  <c r="F16" i="23"/>
  <c r="J15" i="23"/>
  <c r="F15" i="23"/>
  <c r="J14" i="23"/>
  <c r="F14" i="23"/>
  <c r="I13" i="23"/>
  <c r="H13" i="23"/>
  <c r="G13" i="23"/>
  <c r="E13" i="23"/>
  <c r="D13" i="23"/>
  <c r="C13" i="23"/>
  <c r="J12" i="23"/>
  <c r="F12" i="23"/>
  <c r="J11" i="23"/>
  <c r="F11" i="23"/>
  <c r="J10" i="23"/>
  <c r="F10" i="23"/>
  <c r="J9" i="23"/>
  <c r="F9" i="23"/>
  <c r="I8" i="23"/>
  <c r="H8" i="23"/>
  <c r="G8" i="23"/>
  <c r="E8" i="23"/>
  <c r="D8" i="23"/>
  <c r="C8" i="23"/>
  <c r="J7" i="23"/>
  <c r="F7" i="23"/>
  <c r="J6" i="23"/>
  <c r="F6" i="23"/>
  <c r="J5" i="23"/>
  <c r="F5" i="23"/>
  <c r="I18" i="19"/>
  <c r="H18" i="19"/>
  <c r="G18" i="19"/>
  <c r="E18" i="19"/>
  <c r="D18" i="19"/>
  <c r="C18" i="19"/>
  <c r="I13" i="19"/>
  <c r="H13" i="19"/>
  <c r="G13" i="19"/>
  <c r="E13" i="19"/>
  <c r="D13" i="19"/>
  <c r="C13" i="19"/>
  <c r="I8" i="19"/>
  <c r="H8" i="19"/>
  <c r="G8" i="19"/>
  <c r="E8" i="19"/>
  <c r="D8" i="19"/>
  <c r="C8" i="19"/>
  <c r="F17" i="19"/>
  <c r="F16" i="19"/>
  <c r="F15" i="19"/>
  <c r="F14" i="19"/>
  <c r="F12" i="19"/>
  <c r="F11" i="19"/>
  <c r="F10" i="19"/>
  <c r="F9" i="19"/>
  <c r="J13" i="23" l="1"/>
  <c r="F13" i="23"/>
  <c r="F8" i="23"/>
  <c r="J8" i="23"/>
  <c r="F18" i="23"/>
  <c r="J18" i="23"/>
  <c r="J17" i="19"/>
  <c r="J6" i="19"/>
  <c r="J11" i="19"/>
  <c r="J14" i="19"/>
  <c r="J16" i="19"/>
  <c r="J10" i="19"/>
  <c r="J15" i="19"/>
  <c r="J7" i="19"/>
  <c r="J9" i="19"/>
  <c r="J12" i="19"/>
  <c r="J5" i="19"/>
  <c r="F6" i="19"/>
  <c r="F5" i="19"/>
  <c r="F7" i="19"/>
  <c r="J46" i="16"/>
  <c r="J23" i="16"/>
  <c r="J67" i="16"/>
  <c r="J38" i="16"/>
  <c r="J90" i="16"/>
  <c r="J49" i="16"/>
  <c r="J69" i="16"/>
  <c r="J61" i="16"/>
  <c r="J91" i="16"/>
  <c r="J42" i="16"/>
  <c r="J15" i="16"/>
  <c r="J36" i="16"/>
  <c r="J5" i="16"/>
  <c r="J8" i="16"/>
  <c r="J52" i="16"/>
  <c r="J95" i="16"/>
  <c r="J6" i="16"/>
  <c r="J50" i="16"/>
  <c r="J40" i="16"/>
  <c r="J80" i="16"/>
  <c r="J85" i="16"/>
  <c r="J96" i="16"/>
  <c r="J62" i="16"/>
  <c r="J48" i="16"/>
  <c r="J3" i="16"/>
  <c r="J72" i="16"/>
  <c r="J12" i="16"/>
  <c r="J73" i="16"/>
  <c r="J4" i="16"/>
  <c r="J29" i="16"/>
  <c r="J70" i="16"/>
  <c r="J18" i="16"/>
  <c r="J24" i="16"/>
  <c r="J32" i="16"/>
  <c r="J28" i="16"/>
  <c r="J11" i="16"/>
  <c r="J81" i="16"/>
  <c r="J56" i="16"/>
  <c r="J94" i="16"/>
  <c r="J79" i="16"/>
  <c r="J65" i="16"/>
  <c r="J63" i="16"/>
  <c r="J33" i="16"/>
  <c r="J88" i="16"/>
  <c r="J27" i="16"/>
  <c r="J78" i="16"/>
  <c r="J26" i="16"/>
  <c r="J20" i="16"/>
  <c r="J68" i="16"/>
  <c r="J83" i="16"/>
  <c r="J87" i="16"/>
  <c r="J57" i="16"/>
  <c r="J30" i="16"/>
  <c r="J86" i="16"/>
  <c r="J100" i="16"/>
  <c r="J35" i="16"/>
  <c r="J47" i="16"/>
  <c r="J25" i="16"/>
  <c r="J51" i="16"/>
  <c r="J22" i="16"/>
  <c r="J74" i="16"/>
  <c r="J34" i="16"/>
  <c r="J53" i="16"/>
  <c r="J2" i="16"/>
  <c r="J37" i="16"/>
  <c r="J54" i="16"/>
  <c r="J19" i="16"/>
  <c r="J16" i="16"/>
  <c r="J10" i="16"/>
  <c r="J14" i="16"/>
  <c r="J58" i="16"/>
  <c r="J31" i="16"/>
  <c r="J77" i="16"/>
  <c r="J97" i="16"/>
  <c r="J66" i="16"/>
  <c r="J59" i="16"/>
  <c r="J43" i="16"/>
  <c r="J92" i="16"/>
  <c r="J64" i="16"/>
  <c r="J75" i="16"/>
  <c r="J45" i="16"/>
  <c r="J71" i="16"/>
  <c r="J93" i="16"/>
  <c r="J13" i="16"/>
  <c r="J76" i="16"/>
  <c r="J98" i="16"/>
  <c r="J39" i="16"/>
  <c r="J9" i="16"/>
  <c r="J7" i="16"/>
  <c r="J84" i="16"/>
  <c r="J41" i="16"/>
  <c r="J17" i="16"/>
  <c r="J89" i="16"/>
  <c r="J44" i="16"/>
  <c r="J82" i="16"/>
  <c r="J55" i="16"/>
  <c r="J21" i="16"/>
  <c r="J60" i="16"/>
  <c r="J99" i="16"/>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39" i="15"/>
  <c r="J38" i="15"/>
  <c r="J37" i="15"/>
  <c r="J36" i="15"/>
  <c r="J35" i="15"/>
  <c r="J34" i="15"/>
  <c r="J33" i="15"/>
  <c r="J32" i="15"/>
  <c r="J31" i="15"/>
  <c r="J30" i="15"/>
  <c r="J29" i="15"/>
  <c r="J28" i="15"/>
  <c r="J27" i="15"/>
  <c r="J26" i="15"/>
  <c r="J25" i="15"/>
  <c r="J24" i="15"/>
  <c r="J23" i="15"/>
  <c r="J22" i="15"/>
  <c r="J21" i="15"/>
  <c r="J20" i="15"/>
  <c r="J19" i="15"/>
  <c r="J18" i="15"/>
  <c r="J17" i="15"/>
  <c r="J16" i="15"/>
  <c r="J15" i="15"/>
  <c r="J14" i="15"/>
  <c r="J13" i="15"/>
  <c r="J12" i="15"/>
  <c r="J11" i="15"/>
  <c r="J10" i="15"/>
  <c r="J9" i="15"/>
  <c r="J8" i="15"/>
  <c r="J7" i="15"/>
  <c r="J6" i="15"/>
  <c r="J5" i="15"/>
  <c r="J4" i="15"/>
  <c r="J3" i="15"/>
  <c r="J2" i="15"/>
  <c r="J18" i="19" l="1"/>
  <c r="F18" i="19"/>
  <c r="J13" i="19"/>
  <c r="F13" i="19"/>
  <c r="J8" i="19"/>
  <c r="F8" i="19"/>
  <c r="E3" i="1" l="1"/>
  <c r="E4" i="1"/>
  <c r="E5" i="1"/>
  <c r="E6" i="1"/>
  <c r="E7" i="1"/>
  <c r="E8" i="1"/>
  <c r="E9" i="1"/>
  <c r="E10" i="1"/>
  <c r="E11" i="1"/>
  <c r="E12" i="1"/>
  <c r="E1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B8FE6040-B97F-4B03-84B1-B1EC05235A85}">
      <text>
        <r>
          <rPr>
            <b/>
            <sz val="9"/>
            <color indexed="81"/>
            <rFont val="Tahoma"/>
            <family val="2"/>
          </rPr>
          <t>Author:</t>
        </r>
        <r>
          <rPr>
            <sz val="9"/>
            <color indexed="81"/>
            <rFont val="Tahoma"/>
            <family val="2"/>
          </rPr>
          <t xml:space="preserve">
hello </t>
        </r>
      </text>
    </comment>
  </commentList>
</comments>
</file>

<file path=xl/sharedStrings.xml><?xml version="1.0" encoding="utf-8"?>
<sst xmlns="http://schemas.openxmlformats.org/spreadsheetml/2006/main" count="2544" uniqueCount="689">
  <si>
    <t>Name</t>
  </si>
  <si>
    <t>Remove Extra Spaces</t>
  </si>
  <si>
    <t>Names to be in Proper case</t>
  </si>
  <si>
    <t>Copy-Paset data from Col "E" here</t>
  </si>
  <si>
    <t>First Name</t>
  </si>
  <si>
    <t>Second Name</t>
  </si>
  <si>
    <t>Robin</t>
  </si>
  <si>
    <t>Raj</t>
  </si>
  <si>
    <t>Tina</t>
  </si>
  <si>
    <t>Gender Code</t>
  </si>
  <si>
    <t>M</t>
  </si>
  <si>
    <t>F</t>
  </si>
  <si>
    <t>Gender</t>
  </si>
  <si>
    <t>NETWORKDAYS</t>
  </si>
  <si>
    <t>Holiday List</t>
  </si>
  <si>
    <t>Total Number of days to complete</t>
  </si>
  <si>
    <t>Age</t>
  </si>
  <si>
    <t>Location</t>
  </si>
  <si>
    <t>Salary</t>
  </si>
  <si>
    <t>Rita</t>
  </si>
  <si>
    <t>Suba</t>
  </si>
  <si>
    <t>John</t>
  </si>
  <si>
    <t>Jim</t>
  </si>
  <si>
    <t>Tim</t>
  </si>
  <si>
    <t>Sam</t>
  </si>
  <si>
    <t>Liza</t>
  </si>
  <si>
    <t>Ram</t>
  </si>
  <si>
    <t>Doug</t>
  </si>
  <si>
    <t>BLR</t>
  </si>
  <si>
    <t>CHN</t>
  </si>
  <si>
    <t>SUMMARY</t>
  </si>
  <si>
    <t>Count of Names</t>
  </si>
  <si>
    <t>Emp ID</t>
  </si>
  <si>
    <t>Tom</t>
  </si>
  <si>
    <t>Liz</t>
  </si>
  <si>
    <t>Kim</t>
  </si>
  <si>
    <t>Drop-down for Zone (using cell references)</t>
  </si>
  <si>
    <t>NORTH</t>
  </si>
  <si>
    <t>SOUTH</t>
  </si>
  <si>
    <t>EAST</t>
  </si>
  <si>
    <t>WEST</t>
  </si>
  <si>
    <t>SalesTeam</t>
  </si>
  <si>
    <t>Roger</t>
  </si>
  <si>
    <t>David</t>
  </si>
  <si>
    <t>Cristina</t>
  </si>
  <si>
    <t>Elizabeth</t>
  </si>
  <si>
    <t>Ricardo</t>
  </si>
  <si>
    <t>Revenue</t>
  </si>
  <si>
    <t>Zone</t>
  </si>
  <si>
    <t>Sales</t>
  </si>
  <si>
    <t>North</t>
  </si>
  <si>
    <t>South</t>
  </si>
  <si>
    <t>East</t>
  </si>
  <si>
    <t>West</t>
  </si>
  <si>
    <t>Target</t>
  </si>
  <si>
    <t>SalesRep</t>
  </si>
  <si>
    <t>Actual Sales</t>
  </si>
  <si>
    <t>% Achieved</t>
  </si>
  <si>
    <t>Customer ID</t>
  </si>
  <si>
    <t>Customer Name</t>
  </si>
  <si>
    <t>Region</t>
  </si>
  <si>
    <t>Product ID</t>
  </si>
  <si>
    <t>Category</t>
  </si>
  <si>
    <t>Sub-Category</t>
  </si>
  <si>
    <t>Quantity</t>
  </si>
  <si>
    <t>Rick Hansen</t>
  </si>
  <si>
    <t>Technology</t>
  </si>
  <si>
    <t>Accessories</t>
  </si>
  <si>
    <t>Justin Ritter</t>
  </si>
  <si>
    <t>Furniture</t>
  </si>
  <si>
    <t>Chairs</t>
  </si>
  <si>
    <t>Craig Reiter</t>
  </si>
  <si>
    <t>Phones</t>
  </si>
  <si>
    <t>Katherine Murray</t>
  </si>
  <si>
    <t>Copiers</t>
  </si>
  <si>
    <t>Jim Mitchum</t>
  </si>
  <si>
    <t>Toby Swindell</t>
  </si>
  <si>
    <t>Mick Brown</t>
  </si>
  <si>
    <t>Tables</t>
  </si>
  <si>
    <t>Jane Waco</t>
  </si>
  <si>
    <t>Office Supplies</t>
  </si>
  <si>
    <t>Binders</t>
  </si>
  <si>
    <t>Joseph Holt</t>
  </si>
  <si>
    <t>Greg Maxwell</t>
  </si>
  <si>
    <t>Supplies</t>
  </si>
  <si>
    <t>Anthony Jacobs</t>
  </si>
  <si>
    <t>Magdelene Morse</t>
  </si>
  <si>
    <t>Vicky Freymann</t>
  </si>
  <si>
    <t>Peter Fuller</t>
  </si>
  <si>
    <t>Appliances</t>
  </si>
  <si>
    <t>Ben Peterman</t>
  </si>
  <si>
    <t>Thomas Boland</t>
  </si>
  <si>
    <t>Patrick Jones</t>
  </si>
  <si>
    <t>Jim Sink</t>
  </si>
  <si>
    <t>Ritsa Hightower</t>
  </si>
  <si>
    <t>Ann Blume</t>
  </si>
  <si>
    <t>Sue Ann Reed</t>
  </si>
  <si>
    <t>Jason Klamczynski</t>
  </si>
  <si>
    <t>Laurel Beltran</t>
  </si>
  <si>
    <t>Naresj Patel</t>
  </si>
  <si>
    <t>Valerie Dominguez</t>
  </si>
  <si>
    <t>Phillip Breyer</t>
  </si>
  <si>
    <t>Eugene Barchas</t>
  </si>
  <si>
    <t>Karen Ferguson</t>
  </si>
  <si>
    <t>Benjamin Patterson</t>
  </si>
  <si>
    <t>Rick Reed</t>
  </si>
  <si>
    <t>Bill Shonely</t>
  </si>
  <si>
    <t>Machines</t>
  </si>
  <si>
    <t>Joel Eaton</t>
  </si>
  <si>
    <t>Dave Poirier</t>
  </si>
  <si>
    <t>Nora Preis</t>
  </si>
  <si>
    <t>Aaron Hawkins</t>
  </si>
  <si>
    <t>Darrin Martin</t>
  </si>
  <si>
    <t>Grant Thornton</t>
  </si>
  <si>
    <t>Patrick O'Donnell</t>
  </si>
  <si>
    <t>Dan Lawera</t>
  </si>
  <si>
    <t>Joy Bell-</t>
  </si>
  <si>
    <t>Barry Franz</t>
  </si>
  <si>
    <t>Vivek Grady</t>
  </si>
  <si>
    <t>Bookcases</t>
  </si>
  <si>
    <t>Greg Tran</t>
  </si>
  <si>
    <t>Zuschuss Carroll</t>
  </si>
  <si>
    <t>Sanjit Chand</t>
  </si>
  <si>
    <t>Ellis Ballard</t>
  </si>
  <si>
    <t>Arthur Prichep</t>
  </si>
  <si>
    <t>Scott Williamson</t>
  </si>
  <si>
    <t>John Huston</t>
  </si>
  <si>
    <t>Lena Creighton</t>
  </si>
  <si>
    <t>Trudy Glocke</t>
  </si>
  <si>
    <t>Harold Ryan</t>
  </si>
  <si>
    <t>Deirdre Greer</t>
  </si>
  <si>
    <t>Sheri Gordon</t>
  </si>
  <si>
    <t>Fred Hopkins</t>
  </si>
  <si>
    <t>Guy Phonely</t>
  </si>
  <si>
    <t>Mitch Webber</t>
  </si>
  <si>
    <t>Patrick O'Brill</t>
  </si>
  <si>
    <t>Chuck Sachs</t>
  </si>
  <si>
    <t>Keith Dawkins</t>
  </si>
  <si>
    <t>Michael Stewart</t>
  </si>
  <si>
    <t>Kimberly Carter</t>
  </si>
  <si>
    <t>Denny Blanton</t>
  </si>
  <si>
    <t>Jonathan Doherty</t>
  </si>
  <si>
    <t>Dave Kipp</t>
  </si>
  <si>
    <t>Cari Sayre</t>
  </si>
  <si>
    <t>Evan Minnotte</t>
  </si>
  <si>
    <t>Dianna Wilson</t>
  </si>
  <si>
    <t>Alan Schoenberger</t>
  </si>
  <si>
    <t>Shui Tom</t>
  </si>
  <si>
    <t>Barry Weirich</t>
  </si>
  <si>
    <t>Laura Armstrong</t>
  </si>
  <si>
    <t>Aimee Bixby</t>
  </si>
  <si>
    <t>Christopher Martinez</t>
  </si>
  <si>
    <t>Bobby Elias</t>
  </si>
  <si>
    <t>Sam Zeldin</t>
  </si>
  <si>
    <t>Raymond Messe</t>
  </si>
  <si>
    <t>Harry Greene</t>
  </si>
  <si>
    <t>Andy Reiter</t>
  </si>
  <si>
    <t>Tom Prescott</t>
  </si>
  <si>
    <t>Anne McFarland</t>
  </si>
  <si>
    <t>Alejandro Ballentine</t>
  </si>
  <si>
    <t>Rachel Payne</t>
  </si>
  <si>
    <t>Berenike Kampe</t>
  </si>
  <si>
    <t>Janet Martin</t>
  </si>
  <si>
    <t>Lindsay Williams</t>
  </si>
  <si>
    <t>Nick Zandusky</t>
  </si>
  <si>
    <t>Stuart Van</t>
  </si>
  <si>
    <t>Steve Chapman</t>
  </si>
  <si>
    <t>Noah Childs</t>
  </si>
  <si>
    <t>Natalie Fritzler</t>
  </si>
  <si>
    <t>Paul MacIntyre</t>
  </si>
  <si>
    <t>Storage</t>
  </si>
  <si>
    <t>Score</t>
  </si>
  <si>
    <t>Lim</t>
  </si>
  <si>
    <t>Bonus</t>
  </si>
  <si>
    <t>Total</t>
  </si>
  <si>
    <t>% Contribution</t>
  </si>
  <si>
    <t>Grand Total --&gt;</t>
  </si>
  <si>
    <t>Q1 Sale</t>
  </si>
  <si>
    <t>Q2 Sale</t>
  </si>
  <si>
    <t>Furniture Total</t>
  </si>
  <si>
    <t>Sales Report</t>
  </si>
  <si>
    <t>Vim</t>
  </si>
  <si>
    <t>Sales Target</t>
  </si>
  <si>
    <t>Sales Rep Name</t>
  </si>
  <si>
    <t>Incentive</t>
  </si>
  <si>
    <t>Last Name</t>
  </si>
  <si>
    <t>Jay</t>
  </si>
  <si>
    <t>Microstof Excel Training</t>
  </si>
  <si>
    <t>Date</t>
  </si>
  <si>
    <t>Product Purchased</t>
  </si>
  <si>
    <t>Store Type</t>
  </si>
  <si>
    <t>Unit Price</t>
  </si>
  <si>
    <t>Personal Care</t>
  </si>
  <si>
    <t>Toothbrush</t>
  </si>
  <si>
    <t>Store-B</t>
  </si>
  <si>
    <t>Eyeliner</t>
  </si>
  <si>
    <t>Store-E</t>
  </si>
  <si>
    <t>Food</t>
  </si>
  <si>
    <t>Chocolate bar</t>
  </si>
  <si>
    <t>Store-D</t>
  </si>
  <si>
    <t>Chips</t>
  </si>
  <si>
    <t>Shaving Foam</t>
  </si>
  <si>
    <t>Store-A</t>
  </si>
  <si>
    <t>Shaving Gel</t>
  </si>
  <si>
    <t>Butter</t>
  </si>
  <si>
    <t>Store-C</t>
  </si>
  <si>
    <t>Foot cream</t>
  </si>
  <si>
    <t>Hand sanitizer</t>
  </si>
  <si>
    <t>Jam</t>
  </si>
  <si>
    <t>Contitioner</t>
  </si>
  <si>
    <t>Lipliner</t>
  </si>
  <si>
    <t>Biscuit</t>
  </si>
  <si>
    <t>Serum</t>
  </si>
  <si>
    <t>Face cream</t>
  </si>
  <si>
    <t>Ghee</t>
  </si>
  <si>
    <t>Shower gel</t>
  </si>
  <si>
    <t>Hair cream</t>
  </si>
  <si>
    <t>Foundation</t>
  </si>
  <si>
    <t>Refined Oil</t>
  </si>
  <si>
    <t>Lotion</t>
  </si>
  <si>
    <t>Cookies</t>
  </si>
  <si>
    <t>soap</t>
  </si>
  <si>
    <t>liquid handwash</t>
  </si>
  <si>
    <t>Home care</t>
  </si>
  <si>
    <t>Detergent liquid</t>
  </si>
  <si>
    <t>Hair oil</t>
  </si>
  <si>
    <t>Shampoo</t>
  </si>
  <si>
    <t>Mixture</t>
  </si>
  <si>
    <t>Dental cream</t>
  </si>
  <si>
    <t>Sauce</t>
  </si>
  <si>
    <t>cleansing milk</t>
  </si>
  <si>
    <t>Pickle</t>
  </si>
  <si>
    <t>Floor cleaner</t>
  </si>
  <si>
    <t>Snacks</t>
  </si>
  <si>
    <t>Air freshner</t>
  </si>
  <si>
    <t>Toothpaste</t>
  </si>
  <si>
    <t>Hair gel</t>
  </si>
  <si>
    <t>Lipstick</t>
  </si>
  <si>
    <t>Hair color</t>
  </si>
  <si>
    <t>Talc</t>
  </si>
  <si>
    <t>Baby cream</t>
  </si>
  <si>
    <t>Bread</t>
  </si>
  <si>
    <t>Salt</t>
  </si>
  <si>
    <t>Ketchup</t>
  </si>
  <si>
    <t>Detergent Powder</t>
  </si>
  <si>
    <t>Night Cream</t>
  </si>
  <si>
    <t>Massage oil</t>
  </si>
  <si>
    <t>Cheese</t>
  </si>
  <si>
    <t>Face wash</t>
  </si>
  <si>
    <t>nail paint</t>
  </si>
  <si>
    <t>Rice</t>
  </si>
  <si>
    <t>Dal</t>
  </si>
  <si>
    <t>Detergent Cake</t>
  </si>
  <si>
    <t>Ata</t>
  </si>
  <si>
    <t>Perfume</t>
  </si>
  <si>
    <t>Deodourant</t>
  </si>
  <si>
    <t>TECHAC10003033</t>
  </si>
  <si>
    <t>FURNCH10003950</t>
  </si>
  <si>
    <t>TECHPH10004664</t>
  </si>
  <si>
    <t>TECHPH10004583</t>
  </si>
  <si>
    <t>TECHSHA10000501</t>
  </si>
  <si>
    <t>TECHPH10000030</t>
  </si>
  <si>
    <t>FURNCH10004050</t>
  </si>
  <si>
    <t>FURNTA10002958</t>
  </si>
  <si>
    <t>STNRBI10003527</t>
  </si>
  <si>
    <t>FURNTA10000198</t>
  </si>
  <si>
    <t>STNRSU10002881</t>
  </si>
  <si>
    <t>FURNTA10001889</t>
  </si>
  <si>
    <t>TECHCIS10001717</t>
  </si>
  <si>
    <t>FURNCH10002033</t>
  </si>
  <si>
    <t>STNRAP10003500</t>
  </si>
  <si>
    <t>STNRAP10000423</t>
  </si>
  <si>
    <t>TECHAC10004145</t>
  </si>
  <si>
    <t>STNRAP10004512</t>
  </si>
  <si>
    <t>TECHCO10000865</t>
  </si>
  <si>
    <t>STNRKIT10004058</t>
  </si>
  <si>
    <t>Product Category</t>
  </si>
  <si>
    <t>Month</t>
  </si>
  <si>
    <t>Year</t>
  </si>
  <si>
    <t>4 to 8 digit number</t>
  </si>
  <si>
    <t>5 Charater Long Code</t>
  </si>
  <si>
    <t>10 Digit mobile number</t>
  </si>
  <si>
    <t>Date Range</t>
  </si>
  <si>
    <t>Gender
Drop-down</t>
  </si>
  <si>
    <t>Jan</t>
  </si>
  <si>
    <t>Feb</t>
  </si>
  <si>
    <t>Mar</t>
  </si>
  <si>
    <t>Apr</t>
  </si>
  <si>
    <t>May</t>
  </si>
  <si>
    <t>Jun</t>
  </si>
  <si>
    <t>Office Supplies Total</t>
  </si>
  <si>
    <t>Technology Total</t>
  </si>
  <si>
    <t>Amount</t>
  </si>
  <si>
    <t>Rate of Interest</t>
  </si>
  <si>
    <t>Greg</t>
  </si>
  <si>
    <t>Maxwell</t>
  </si>
  <si>
    <t>Anthony</t>
  </si>
  <si>
    <t>Jacobs</t>
  </si>
  <si>
    <t>Magdelene</t>
  </si>
  <si>
    <t>Morse</t>
  </si>
  <si>
    <t>Vicky</t>
  </si>
  <si>
    <t>Freymann</t>
  </si>
  <si>
    <t>Peter</t>
  </si>
  <si>
    <t>Fuller</t>
  </si>
  <si>
    <t xml:space="preserve">   MICK   BROWN  </t>
  </si>
  <si>
    <t xml:space="preserve">   JANE   WACO  </t>
  </si>
  <si>
    <t xml:space="preserve">   JOSEPH   HOLT  </t>
  </si>
  <si>
    <t xml:space="preserve">   GREG   MAXWELL  </t>
  </si>
  <si>
    <t xml:space="preserve">   ANTHONY   JACOBS  </t>
  </si>
  <si>
    <t xml:space="preserve">   magdelene   morse  </t>
  </si>
  <si>
    <t xml:space="preserve">   vicky   freymann  </t>
  </si>
  <si>
    <t xml:space="preserve">   patrick   jones  </t>
  </si>
  <si>
    <t xml:space="preserve">   jim   sink  </t>
  </si>
  <si>
    <t>Convert Names in lower case</t>
  </si>
  <si>
    <t>Names in Upper case</t>
  </si>
  <si>
    <t>Rick</t>
  </si>
  <si>
    <t>Hansen</t>
  </si>
  <si>
    <t>Justin</t>
  </si>
  <si>
    <t>Ritter</t>
  </si>
  <si>
    <t>Craig</t>
  </si>
  <si>
    <t>Reiter</t>
  </si>
  <si>
    <t>Katherine</t>
  </si>
  <si>
    <t>Murray</t>
  </si>
  <si>
    <t>Mitchum</t>
  </si>
  <si>
    <t>Toby</t>
  </si>
  <si>
    <t>Swindell</t>
  </si>
  <si>
    <t>Rick.Hansen@abc.com</t>
  </si>
  <si>
    <t>Find the length of Names in col "F"</t>
  </si>
  <si>
    <t>Extract 3 characters from 2nd position from col "F"</t>
  </si>
  <si>
    <t>Extract last 4 character from  col "F"</t>
  </si>
  <si>
    <t>Extract first 3 character from  col "F"</t>
  </si>
  <si>
    <t>Today's Date</t>
  </si>
  <si>
    <t>Date with  Time?</t>
  </si>
  <si>
    <t>Extract month</t>
  </si>
  <si>
    <t>Extract year</t>
  </si>
  <si>
    <t>Start Date</t>
  </si>
  <si>
    <t xml:space="preserve">End Date </t>
  </si>
  <si>
    <t>NETWORKDAYS (excluding holidays)</t>
  </si>
  <si>
    <t>Format</t>
  </si>
  <si>
    <t>dd</t>
  </si>
  <si>
    <t>ddd</t>
  </si>
  <si>
    <t>dddd</t>
  </si>
  <si>
    <t>mm</t>
  </si>
  <si>
    <t>mmm</t>
  </si>
  <si>
    <t>mmmm</t>
  </si>
  <si>
    <t>yy</t>
  </si>
  <si>
    <t>yyyy</t>
  </si>
  <si>
    <t>mm-dd-yyyy</t>
  </si>
  <si>
    <t>dd-mmm-yyyy</t>
  </si>
  <si>
    <t>mmmm dd, yyyy</t>
  </si>
  <si>
    <t>hh:mm</t>
  </si>
  <si>
    <t>dd/mm/yy</t>
  </si>
  <si>
    <t>mm/dd/yyyy</t>
  </si>
  <si>
    <t>TEXT Function</t>
  </si>
  <si>
    <t>Ali</t>
  </si>
  <si>
    <t>Ria</t>
  </si>
  <si>
    <t>Tia</t>
  </si>
  <si>
    <t>Bill</t>
  </si>
  <si>
    <t>Kris</t>
  </si>
  <si>
    <t>Tara</t>
  </si>
  <si>
    <t>Total number of employees</t>
  </si>
  <si>
    <t>Total Salary</t>
  </si>
  <si>
    <t>Maximum Salary</t>
  </si>
  <si>
    <t>Minimum Salary</t>
  </si>
  <si>
    <t>Average Salary</t>
  </si>
  <si>
    <t>Second highest salary</t>
  </si>
  <si>
    <t>Third lowest salary</t>
  </si>
  <si>
    <t>Total Salary of Males in CHN</t>
  </si>
  <si>
    <t>Total Salary  in BLR</t>
  </si>
  <si>
    <t>Total salary of females in CHN</t>
  </si>
  <si>
    <t>Count of females</t>
  </si>
  <si>
    <t>Count of male</t>
  </si>
  <si>
    <t>Count of males in BLR</t>
  </si>
  <si>
    <t>Count of females in BLR</t>
  </si>
  <si>
    <t>Count of males in CHN</t>
  </si>
  <si>
    <t>Count of females in CHN</t>
  </si>
  <si>
    <t>Average salary of females in CHN</t>
  </si>
  <si>
    <t>Total salary of males in BLR</t>
  </si>
  <si>
    <t>Total salary of females in BLR</t>
  </si>
  <si>
    <t>Average Salary of Males in CHN</t>
  </si>
  <si>
    <t>Average salary of males in BLR</t>
  </si>
  <si>
    <t>Average salary of females in BLR</t>
  </si>
  <si>
    <t>Salary Metrics</t>
  </si>
  <si>
    <t>Headcount Metrics</t>
  </si>
  <si>
    <t>Count of emp over 40 yrs age</t>
  </si>
  <si>
    <t>Count of females under 30 yrs age</t>
  </si>
  <si>
    <t>Test 1</t>
  </si>
  <si>
    <t>Test 2</t>
  </si>
  <si>
    <t>Test 3</t>
  </si>
  <si>
    <t>Promoted?</t>
  </si>
  <si>
    <t>TEAM</t>
  </si>
  <si>
    <t>EXPENSES</t>
  </si>
  <si>
    <t>A</t>
  </si>
  <si>
    <t>B</t>
  </si>
  <si>
    <t>C</t>
  </si>
  <si>
    <t>D</t>
  </si>
  <si>
    <t>E</t>
  </si>
  <si>
    <t>Q1 Sales</t>
  </si>
  <si>
    <t>Q2 Sales</t>
  </si>
  <si>
    <t>QoQ Performance</t>
  </si>
  <si>
    <t>Jul</t>
  </si>
  <si>
    <t>Aug</t>
  </si>
  <si>
    <t>Sep</t>
  </si>
  <si>
    <t>Oct</t>
  </si>
  <si>
    <t>Nov</t>
  </si>
  <si>
    <t>Dec</t>
  </si>
  <si>
    <t>Cost</t>
  </si>
  <si>
    <t>Offline Sales</t>
  </si>
  <si>
    <t>Online Sales</t>
  </si>
  <si>
    <t>Column Chart |</t>
  </si>
  <si>
    <t>Stacked Column |</t>
  </si>
  <si>
    <t>Bar Chart |</t>
  </si>
  <si>
    <t>Stacked Bar |</t>
  </si>
  <si>
    <t>Pie Chart |</t>
  </si>
  <si>
    <t xml:space="preserve"> Donut Chart</t>
  </si>
  <si>
    <t>Line Chart |</t>
  </si>
  <si>
    <t>Area Chart</t>
  </si>
  <si>
    <t>Stacked Line |</t>
  </si>
  <si>
    <t>Stacked Area</t>
  </si>
  <si>
    <t>Scatter Plot</t>
  </si>
  <si>
    <t>Marketing Spent</t>
  </si>
  <si>
    <t>Revenue Generated</t>
  </si>
  <si>
    <t>Week</t>
  </si>
  <si>
    <t>Wk1</t>
  </si>
  <si>
    <t>Wk2</t>
  </si>
  <si>
    <t>Wk3</t>
  </si>
  <si>
    <t>Wk4</t>
  </si>
  <si>
    <t>Wk5</t>
  </si>
  <si>
    <t>Wk6</t>
  </si>
  <si>
    <t>Wk7</t>
  </si>
  <si>
    <t>Wk8</t>
  </si>
  <si>
    <t>Wk9</t>
  </si>
  <si>
    <t>Wk10</t>
  </si>
  <si>
    <t>Wk11</t>
  </si>
  <si>
    <t>Wk12</t>
  </si>
  <si>
    <t>Wk13</t>
  </si>
  <si>
    <t>Wk14</t>
  </si>
  <si>
    <t>Wk15</t>
  </si>
  <si>
    <t>Wk16</t>
  </si>
  <si>
    <t>Wk17</t>
  </si>
  <si>
    <t>Wk18</t>
  </si>
  <si>
    <t>Wk19</t>
  </si>
  <si>
    <t>Bubble Chart</t>
  </si>
  <si>
    <t>Wk20</t>
  </si>
  <si>
    <t>Wk21</t>
  </si>
  <si>
    <t>Wk22</t>
  </si>
  <si>
    <t>Project</t>
  </si>
  <si>
    <t>Margin</t>
  </si>
  <si>
    <t>Finance</t>
  </si>
  <si>
    <t>Retail</t>
  </si>
  <si>
    <t>Insurance</t>
  </si>
  <si>
    <t>Healthcare</t>
  </si>
  <si>
    <t>E-commerce</t>
  </si>
  <si>
    <t>Banking</t>
  </si>
  <si>
    <t>Manufacturing</t>
  </si>
  <si>
    <t>Create an Email id 
1) Using function
2) Using operator</t>
  </si>
  <si>
    <t>(includes hidden values)</t>
  </si>
  <si>
    <t>(ignores hidden values)</t>
  </si>
  <si>
    <t>Function</t>
  </si>
  <si>
    <t>AVERAGE</t>
  </si>
  <si>
    <t>COUNT</t>
  </si>
  <si>
    <t>COUNTA</t>
  </si>
  <si>
    <t>MAX</t>
  </si>
  <si>
    <t>MIN</t>
  </si>
  <si>
    <t>PRODUCT</t>
  </si>
  <si>
    <t>SUM</t>
  </si>
  <si>
    <r>
      <t>Function_num</t>
    </r>
    <r>
      <rPr>
        <b/>
        <sz val="12"/>
        <color rgb="FF363636"/>
        <rFont val="Segoe UI Light"/>
        <family val="2"/>
      </rPr>
      <t xml:space="preserve"> </t>
    </r>
  </si>
  <si>
    <t>Including hidden values</t>
  </si>
  <si>
    <t>Excluding hidden values</t>
  </si>
  <si>
    <t>Count of Age</t>
  </si>
  <si>
    <t>Highest Salary</t>
  </si>
  <si>
    <t>Item</t>
  </si>
  <si>
    <t>Chocolate</t>
  </si>
  <si>
    <t>Milk</t>
  </si>
  <si>
    <t>Total Amount --&gt;</t>
  </si>
  <si>
    <t>Quarter</t>
  </si>
  <si>
    <t>Q1</t>
  </si>
  <si>
    <t>Q2</t>
  </si>
  <si>
    <t>Q3</t>
  </si>
  <si>
    <t>Q4</t>
  </si>
  <si>
    <t>Total Sales</t>
  </si>
  <si>
    <t>NAME</t>
  </si>
  <si>
    <t>SCORE</t>
  </si>
  <si>
    <t>Data formatting is an important part of any report. It makes the data presentable and look better.</t>
  </si>
  <si>
    <t>Key combination</t>
  </si>
  <si>
    <t>Action</t>
  </si>
  <si>
    <t>CTRL + A</t>
  </si>
  <si>
    <t>Select Data Range or entire sheet</t>
  </si>
  <si>
    <t>CTRL + B</t>
  </si>
  <si>
    <t>Make the text bold in selected range</t>
  </si>
  <si>
    <t>CTRL + C</t>
  </si>
  <si>
    <t>Copy the select range</t>
  </si>
  <si>
    <t>CTRL + D</t>
  </si>
  <si>
    <t>Fill down</t>
  </si>
  <si>
    <t>CTRL + E</t>
  </si>
  <si>
    <t>Flash fill</t>
  </si>
  <si>
    <t>CTRL + F</t>
  </si>
  <si>
    <t>Find</t>
  </si>
  <si>
    <t>CTRL + G</t>
  </si>
  <si>
    <t>Go to</t>
  </si>
  <si>
    <t>CTRL + H</t>
  </si>
  <si>
    <t>Find and replace</t>
  </si>
  <si>
    <t>CTRL + I</t>
  </si>
  <si>
    <t>Make the text italic in selected range</t>
  </si>
  <si>
    <t>CTRL + K</t>
  </si>
  <si>
    <t>Insert Hyperlink</t>
  </si>
  <si>
    <t>CTRL + L</t>
  </si>
  <si>
    <t>Create table</t>
  </si>
  <si>
    <t>CTRL + N</t>
  </si>
  <si>
    <t>Create new (blank) workbook</t>
  </si>
  <si>
    <t>CTRL + O</t>
  </si>
  <si>
    <t>Open</t>
  </si>
  <si>
    <t>CTRL + P</t>
  </si>
  <si>
    <t>Print</t>
  </si>
  <si>
    <t>CTRL + Q</t>
  </si>
  <si>
    <t>Open Quick Analysis tool</t>
  </si>
  <si>
    <t>CTRL + R</t>
  </si>
  <si>
    <t>Fill to the right</t>
  </si>
  <si>
    <t>CTRL + S</t>
  </si>
  <si>
    <t>Save</t>
  </si>
  <si>
    <t>CTRL + T</t>
  </si>
  <si>
    <t>CTRL + U</t>
  </si>
  <si>
    <t>Underline</t>
  </si>
  <si>
    <t>CTRL + V</t>
  </si>
  <si>
    <t>Paste</t>
  </si>
  <si>
    <t>CTRL + W</t>
  </si>
  <si>
    <t>Close active window</t>
  </si>
  <si>
    <t>CTRL + X</t>
  </si>
  <si>
    <t>Cut</t>
  </si>
  <si>
    <t>CTRL + Y</t>
  </si>
  <si>
    <t>Redo</t>
  </si>
  <si>
    <t>CTRL + Z</t>
  </si>
  <si>
    <t>Undo</t>
  </si>
  <si>
    <t>CTRL + 1</t>
  </si>
  <si>
    <t>Format Cells</t>
  </si>
  <si>
    <t>CTRL + 2</t>
  </si>
  <si>
    <t>Bold</t>
  </si>
  <si>
    <t>CTRL + 3</t>
  </si>
  <si>
    <t>Italic</t>
  </si>
  <si>
    <t>CTRL + 4</t>
  </si>
  <si>
    <t>CTRL + 5</t>
  </si>
  <si>
    <t>Strikethrough</t>
  </si>
  <si>
    <t>CTRL + 9</t>
  </si>
  <si>
    <t>Hide Row</t>
  </si>
  <si>
    <t>CTRL + 0</t>
  </si>
  <si>
    <t>Hide Column</t>
  </si>
  <si>
    <t>CTRL + Shift + =</t>
  </si>
  <si>
    <t>Insert cell or row</t>
  </si>
  <si>
    <t>CTRL + (minus)</t>
  </si>
  <si>
    <t>Delete cell or row</t>
  </si>
  <si>
    <t>CTRL + Shift + L</t>
  </si>
  <si>
    <t>Apply or remove filter</t>
  </si>
  <si>
    <t>CTRL + ALT + V</t>
  </si>
  <si>
    <t>Paste Special</t>
  </si>
  <si>
    <t>CTRL + ; (Semicolon)</t>
  </si>
  <si>
    <t>Print current system date in the cell</t>
  </si>
  <si>
    <t>CTRL + SHIFT + ; (Semicolon)</t>
  </si>
  <si>
    <t>Print current system time in the cell</t>
  </si>
  <si>
    <t>CTRL + Page up</t>
  </si>
  <si>
    <t>Go to previous sheet</t>
  </si>
  <si>
    <t>CTRL + Page down</t>
  </si>
  <si>
    <t>Go to next sheet</t>
  </si>
  <si>
    <t>Ctrl + ~</t>
  </si>
  <si>
    <t>Show/hide formula</t>
  </si>
  <si>
    <t>CTRL + Home</t>
  </si>
  <si>
    <t>Go to first cell</t>
  </si>
  <si>
    <t>CTRL + End</t>
  </si>
  <si>
    <t>Go to last cell in data range</t>
  </si>
  <si>
    <t>CTRL + SHIFT + End</t>
  </si>
  <si>
    <t>Select the range from current cell to last cell in data range</t>
  </si>
  <si>
    <t>CTRL+SPACEBAR</t>
  </si>
  <si>
    <t>Select the entire column</t>
  </si>
  <si>
    <t>ALT + H + B + A</t>
  </si>
  <si>
    <t>Apply all boarders</t>
  </si>
  <si>
    <t>ALT + H + B + N</t>
  </si>
  <si>
    <t>Remove boarders</t>
  </si>
  <si>
    <t>ALT + H + M + C</t>
  </si>
  <si>
    <t>Merge &amp; Center</t>
  </si>
  <si>
    <t>ALT + H + M + U</t>
  </si>
  <si>
    <t>Unmerge cells</t>
  </si>
  <si>
    <t>ALT + H + W</t>
  </si>
  <si>
    <t>Wrap Text</t>
  </si>
  <si>
    <t>Remove Wrap Text</t>
  </si>
  <si>
    <t>ALT + H + AL</t>
  </si>
  <si>
    <t>Align Left</t>
  </si>
  <si>
    <t>ALT + H + AR</t>
  </si>
  <si>
    <t>Align Right</t>
  </si>
  <si>
    <t>ALT + H + AC</t>
  </si>
  <si>
    <t>Align Center</t>
  </si>
  <si>
    <t>ALT + H + AT</t>
  </si>
  <si>
    <t>Top Align</t>
  </si>
  <si>
    <t>ALT + H + AM</t>
  </si>
  <si>
    <t>Middle Align</t>
  </si>
  <si>
    <t>ALT + H + AB</t>
  </si>
  <si>
    <t>Bottom Align</t>
  </si>
  <si>
    <t>ALT + H + H</t>
  </si>
  <si>
    <t>Background Colors</t>
  </si>
  <si>
    <t>ALT + H + FC</t>
  </si>
  <si>
    <t>Font Colors</t>
  </si>
  <si>
    <t>ALT + H + FP</t>
  </si>
  <si>
    <t>Format Painter</t>
  </si>
  <si>
    <t>ALT + H + L</t>
  </si>
  <si>
    <t>Conditional Formatting</t>
  </si>
  <si>
    <t>ALT + H + FF</t>
  </si>
  <si>
    <t>Font Style</t>
  </si>
  <si>
    <t>ALT + H + 0</t>
  </si>
  <si>
    <t>Increase decimal</t>
  </si>
  <si>
    <t>ALT + H + 9</t>
  </si>
  <si>
    <t>Decrease Decimal</t>
  </si>
  <si>
    <t>ALT + N + V</t>
  </si>
  <si>
    <t>Pivot Table</t>
  </si>
  <si>
    <t>ALT + N + SH</t>
  </si>
  <si>
    <t>Insert Shape</t>
  </si>
  <si>
    <t>ALT + N + M</t>
  </si>
  <si>
    <t>SmartArt</t>
  </si>
  <si>
    <t>ALT + N + W</t>
  </si>
  <si>
    <t>WordArt</t>
  </si>
  <si>
    <t>ALT + A + SS</t>
  </si>
  <si>
    <t>Sort Data</t>
  </si>
  <si>
    <t>ALT + A + SA</t>
  </si>
  <si>
    <t>Sort Ascending</t>
  </si>
  <si>
    <t>ALT + A + SD</t>
  </si>
  <si>
    <t>Sort Descending</t>
  </si>
  <si>
    <t>ALT + A + T</t>
  </si>
  <si>
    <t>Apply Filter</t>
  </si>
  <si>
    <t>ALT + A + E</t>
  </si>
  <si>
    <t>Text to Columns</t>
  </si>
  <si>
    <t>ALT + A + M</t>
  </si>
  <si>
    <t>Remove Duplicates</t>
  </si>
  <si>
    <t>SHIFT+SPACEBAR</t>
  </si>
  <si>
    <t>Select the entire row</t>
  </si>
  <si>
    <t>ALT + =</t>
  </si>
  <si>
    <t>Auto sum</t>
  </si>
  <si>
    <t>ALT+ENTER</t>
  </si>
  <si>
    <t>Start a new line in the same cell</t>
  </si>
  <si>
    <t>F2</t>
  </si>
  <si>
    <t>Edit cell</t>
  </si>
  <si>
    <t>F4</t>
  </si>
  <si>
    <t>Repeat the last action</t>
  </si>
  <si>
    <t>Product No.</t>
  </si>
  <si>
    <t>CENTRAL</t>
  </si>
  <si>
    <t>Lowest Salary</t>
  </si>
  <si>
    <t>INDEX</t>
  </si>
  <si>
    <t>MATCH</t>
  </si>
  <si>
    <t>Dual Axis Chart</t>
  </si>
  <si>
    <t>Mick</t>
  </si>
  <si>
    <t>Brown</t>
  </si>
  <si>
    <t>Jane</t>
  </si>
  <si>
    <t>Waco</t>
  </si>
  <si>
    <t>Joseph</t>
  </si>
  <si>
    <t>Holt</t>
  </si>
  <si>
    <t>Ben</t>
  </si>
  <si>
    <t>Peterman</t>
  </si>
  <si>
    <t>Thomas</t>
  </si>
  <si>
    <t>Boland</t>
  </si>
  <si>
    <t>Patrick</t>
  </si>
  <si>
    <t>Jones</t>
  </si>
  <si>
    <t>Sink</t>
  </si>
  <si>
    <t>Ritsa</t>
  </si>
  <si>
    <t>Hightower</t>
  </si>
  <si>
    <t>Sum of Quantity</t>
  </si>
  <si>
    <t>Sum of Unit Price</t>
  </si>
  <si>
    <t>Sum of Sales</t>
  </si>
  <si>
    <t>Row Labels</t>
  </si>
  <si>
    <t>Grand Total</t>
  </si>
  <si>
    <t>TECH</t>
  </si>
  <si>
    <t>AC10003033</t>
  </si>
  <si>
    <t>FURN</t>
  </si>
  <si>
    <t>CH10003950</t>
  </si>
  <si>
    <t>PH10004664</t>
  </si>
  <si>
    <t>PH10004583</t>
  </si>
  <si>
    <t>SHA10000501</t>
  </si>
  <si>
    <t>PH10000030</t>
  </si>
  <si>
    <t>CH10004050</t>
  </si>
  <si>
    <t>TA10002958</t>
  </si>
  <si>
    <t>STNR</t>
  </si>
  <si>
    <t>BI10003527</t>
  </si>
  <si>
    <t>TA10000198</t>
  </si>
  <si>
    <t>SU10002881</t>
  </si>
  <si>
    <t>TA10001889</t>
  </si>
  <si>
    <t>CIS10001717</t>
  </si>
  <si>
    <t>CH10002033</t>
  </si>
  <si>
    <t>AP10003500</t>
  </si>
  <si>
    <t>AP10000423</t>
  </si>
  <si>
    <t>AC10004145</t>
  </si>
  <si>
    <t>AP10004512</t>
  </si>
  <si>
    <t>CO10000865</t>
  </si>
  <si>
    <t>KIT10004058</t>
  </si>
  <si>
    <t xml:space="preserve">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</si>
</sst>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b/>
      <u/>
      <sz val="11"/>
      <color theme="1"/>
      <name val="Calibri"/>
      <family val="2"/>
      <scheme val="minor"/>
    </font>
    <font>
      <sz val="12"/>
      <color theme="1"/>
      <name val="Calibri"/>
      <family val="2"/>
      <scheme val="minor"/>
    </font>
    <font>
      <sz val="18"/>
      <color theme="0"/>
      <name val="Calibri"/>
      <family val="2"/>
      <scheme val="minor"/>
    </font>
    <font>
      <sz val="10"/>
      <color theme="5" tint="-0.249977111117893"/>
      <name val="Calibri"/>
      <family val="2"/>
      <scheme val="minor"/>
    </font>
    <font>
      <sz val="10"/>
      <color rgb="FF00B050"/>
      <name val="Calibri"/>
      <family val="2"/>
      <scheme val="minor"/>
    </font>
    <font>
      <b/>
      <sz val="10"/>
      <color theme="5" tint="-0.249977111117893"/>
      <name val="Calibri"/>
      <family val="2"/>
      <scheme val="minor"/>
    </font>
    <font>
      <b/>
      <sz val="10"/>
      <color rgb="FF7030A0"/>
      <name val="Calibri"/>
      <family val="2"/>
      <scheme val="minor"/>
    </font>
    <font>
      <b/>
      <sz val="10"/>
      <color rgb="FF00B050"/>
      <name val="Calibri"/>
      <family val="2"/>
      <scheme val="minor"/>
    </font>
    <font>
      <b/>
      <sz val="10"/>
      <color theme="8" tint="-0.249977111117893"/>
      <name val="Calibri"/>
      <family val="2"/>
      <scheme val="minor"/>
    </font>
    <font>
      <sz val="10"/>
      <color theme="8" tint="-0.249977111117893"/>
      <name val="Calibri"/>
      <family val="2"/>
      <scheme val="minor"/>
    </font>
    <font>
      <b/>
      <sz val="11"/>
      <color rgb="FF0070C0"/>
      <name val="Calibri"/>
      <family val="2"/>
      <scheme val="minor"/>
    </font>
    <font>
      <sz val="10"/>
      <color theme="5"/>
      <name val="Calibri"/>
      <family val="2"/>
      <scheme val="minor"/>
    </font>
    <font>
      <sz val="11"/>
      <color theme="5"/>
      <name val="Calibri"/>
      <family val="2"/>
      <scheme val="minor"/>
    </font>
    <font>
      <b/>
      <sz val="12"/>
      <color rgb="FF363636"/>
      <name val="Segoe UI Light"/>
      <family val="2"/>
    </font>
    <font>
      <sz val="18"/>
      <color theme="1"/>
      <name val="Calibri"/>
      <family val="2"/>
      <scheme val="minor"/>
    </font>
    <font>
      <b/>
      <sz val="16"/>
      <color theme="1"/>
      <name val="Calibri"/>
      <family val="2"/>
      <scheme val="minor"/>
    </font>
    <font>
      <sz val="11"/>
      <color rgb="FFFF0000"/>
      <name val="Calibri"/>
      <family val="2"/>
      <scheme val="minor"/>
    </font>
    <font>
      <b/>
      <i/>
      <sz val="11"/>
      <color theme="4"/>
      <name val="Calibri"/>
      <family val="2"/>
      <scheme val="minor"/>
    </font>
    <font>
      <b/>
      <sz val="11"/>
      <color theme="4"/>
      <name val="Calibri"/>
      <family val="2"/>
      <scheme val="minor"/>
    </font>
    <font>
      <sz val="9"/>
      <color indexed="81"/>
      <name val="Tahoma"/>
      <family val="2"/>
    </font>
    <font>
      <b/>
      <sz val="9"/>
      <color indexed="81"/>
      <name val="Tahoma"/>
      <family val="2"/>
    </font>
  </fonts>
  <fills count="24">
    <fill>
      <patternFill patternType="none"/>
    </fill>
    <fill>
      <patternFill patternType="gray125"/>
    </fill>
    <fill>
      <patternFill patternType="solid">
        <fgColor theme="9" tint="-0.249977111117893"/>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rgb="FF0070C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8" tint="0.79998168889431442"/>
        <bgColor indexed="64"/>
      </patternFill>
    </fill>
  </fills>
  <borders count="16">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top/>
      <bottom style="hair">
        <color auto="1"/>
      </bottom>
      <diagonal/>
    </border>
    <border>
      <left/>
      <right/>
      <top/>
      <bottom style="hair">
        <color auto="1"/>
      </bottom>
      <diagonal/>
    </border>
    <border>
      <left style="hair">
        <color auto="1"/>
      </left>
      <right/>
      <top/>
      <bottom/>
      <diagonal/>
    </border>
    <border>
      <left style="hair">
        <color auto="1"/>
      </left>
      <right style="hair">
        <color auto="1"/>
      </right>
      <top style="medium">
        <color indexed="64"/>
      </top>
      <bottom style="hair">
        <color auto="1"/>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9">
    <xf numFmtId="0" fontId="0" fillId="0" borderId="0" xfId="0"/>
    <xf numFmtId="0" fontId="0" fillId="0" borderId="0" xfId="0" applyAlignment="1">
      <alignment wrapText="1"/>
    </xf>
    <xf numFmtId="0" fontId="0" fillId="0" borderId="1" xfId="0" applyBorder="1"/>
    <xf numFmtId="0" fontId="5" fillId="4"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xf>
    <xf numFmtId="0" fontId="0" fillId="0" borderId="2" xfId="0" applyBorder="1"/>
    <xf numFmtId="0" fontId="0" fillId="0" borderId="1" xfId="0" applyBorder="1" applyAlignment="1">
      <alignment horizontal="center"/>
    </xf>
    <xf numFmtId="14" fontId="0" fillId="0" borderId="1" xfId="0" applyNumberFormat="1" applyBorder="1"/>
    <xf numFmtId="14" fontId="0" fillId="7" borderId="0" xfId="0" applyNumberFormat="1" applyFill="1"/>
    <xf numFmtId="0" fontId="7" fillId="7" borderId="0" xfId="0" applyFont="1" applyFill="1" applyAlignment="1">
      <alignment horizontal="center" vertical="center" wrapText="1"/>
    </xf>
    <xf numFmtId="0" fontId="5" fillId="8" borderId="1" xfId="0" applyFont="1" applyFill="1" applyBorder="1" applyAlignment="1">
      <alignment horizontal="center" vertical="center" wrapText="1"/>
    </xf>
    <xf numFmtId="0" fontId="0" fillId="0" borderId="1" xfId="0" applyFill="1" applyBorder="1"/>
    <xf numFmtId="164" fontId="0" fillId="0" borderId="1" xfId="1" applyNumberFormat="1" applyFont="1" applyBorder="1"/>
    <xf numFmtId="0" fontId="5" fillId="2" borderId="1" xfId="0" applyFont="1" applyFill="1" applyBorder="1" applyAlignment="1">
      <alignment horizontal="center" vertical="center" wrapText="1"/>
    </xf>
    <xf numFmtId="0" fontId="0" fillId="6" borderId="5" xfId="0" applyFill="1" applyBorder="1"/>
    <xf numFmtId="0" fontId="0" fillId="6" borderId="1" xfId="0" applyFill="1" applyBorder="1"/>
    <xf numFmtId="0" fontId="3" fillId="8" borderId="1" xfId="0" applyFont="1" applyFill="1" applyBorder="1"/>
    <xf numFmtId="0" fontId="4" fillId="9" borderId="1" xfId="0" applyFont="1" applyFill="1" applyBorder="1" applyAlignment="1">
      <alignment horizontal="center"/>
    </xf>
    <xf numFmtId="0" fontId="4" fillId="9" borderId="1" xfId="0" applyFont="1" applyFill="1" applyBorder="1"/>
    <xf numFmtId="0" fontId="2" fillId="4" borderId="0" xfId="0" applyFont="1" applyFill="1" applyAlignment="1">
      <alignment horizontal="center" vertical="center" wrapText="1"/>
    </xf>
    <xf numFmtId="0" fontId="2" fillId="3" borderId="0" xfId="0" applyFont="1" applyFill="1" applyAlignment="1">
      <alignment horizontal="center" vertical="center" wrapText="1"/>
    </xf>
    <xf numFmtId="0" fontId="3" fillId="0" borderId="2" xfId="0" applyFont="1" applyBorder="1" applyAlignment="1">
      <alignment horizontal="center" vertical="center" wrapText="1"/>
    </xf>
    <xf numFmtId="9" fontId="0" fillId="0" borderId="1" xfId="2" applyFont="1" applyBorder="1"/>
    <xf numFmtId="0" fontId="3" fillId="5" borderId="1" xfId="0" applyFont="1" applyFill="1" applyBorder="1" applyAlignment="1">
      <alignment horizontal="center"/>
    </xf>
    <xf numFmtId="0" fontId="0" fillId="0" borderId="0" xfId="0" applyFill="1"/>
    <xf numFmtId="43" fontId="9" fillId="0" borderId="0" xfId="1" applyFont="1" applyFill="1"/>
    <xf numFmtId="0" fontId="3" fillId="0" borderId="2" xfId="0" applyFont="1" applyBorder="1" applyAlignment="1">
      <alignment horizontal="center"/>
    </xf>
    <xf numFmtId="0" fontId="3" fillId="0" borderId="7" xfId="0" applyFont="1" applyBorder="1" applyAlignment="1">
      <alignment horizontal="center"/>
    </xf>
    <xf numFmtId="0" fontId="3" fillId="0" borderId="2" xfId="0" applyFont="1" applyFill="1" applyBorder="1" applyAlignment="1">
      <alignment horizontal="center"/>
    </xf>
    <xf numFmtId="0" fontId="0" fillId="0" borderId="7" xfId="0" applyBorder="1"/>
    <xf numFmtId="0" fontId="0" fillId="0" borderId="8" xfId="0" applyBorder="1"/>
    <xf numFmtId="0" fontId="0" fillId="0" borderId="9" xfId="0" applyBorder="1"/>
    <xf numFmtId="43" fontId="0" fillId="0" borderId="0" xfId="1" applyNumberFormat="1" applyFont="1"/>
    <xf numFmtId="0" fontId="0" fillId="0" borderId="0" xfId="0" applyAlignment="1">
      <alignment horizontal="center" vertical="center"/>
    </xf>
    <xf numFmtId="0" fontId="5" fillId="11" borderId="1" xfId="0" applyFont="1" applyFill="1" applyBorder="1" applyAlignment="1">
      <alignment horizontal="center" vertical="center" wrapText="1"/>
    </xf>
    <xf numFmtId="0" fontId="0" fillId="6" borderId="10" xfId="0" applyFill="1" applyBorder="1"/>
    <xf numFmtId="0" fontId="0" fillId="6" borderId="6" xfId="0" applyFill="1" applyBorder="1"/>
    <xf numFmtId="0" fontId="6" fillId="0" borderId="0" xfId="0" applyFont="1"/>
    <xf numFmtId="14" fontId="0" fillId="0" borderId="0" xfId="0" applyNumberFormat="1"/>
    <xf numFmtId="0" fontId="3" fillId="15" borderId="0" xfId="0" applyFont="1" applyFill="1" applyAlignment="1">
      <alignment horizontal="center" wrapText="1"/>
    </xf>
    <xf numFmtId="0" fontId="3" fillId="14" borderId="0" xfId="0" applyFont="1" applyFill="1" applyAlignment="1">
      <alignment horizontal="center" wrapText="1"/>
    </xf>
    <xf numFmtId="0" fontId="3" fillId="16" borderId="0" xfId="0" applyFont="1" applyFill="1" applyAlignment="1">
      <alignment horizontal="center" wrapText="1"/>
    </xf>
    <xf numFmtId="0" fontId="3" fillId="17" borderId="0" xfId="0" applyFont="1" applyFill="1" applyAlignment="1">
      <alignment horizontal="center" wrapText="1"/>
    </xf>
    <xf numFmtId="0" fontId="7" fillId="12" borderId="1" xfId="0" applyFont="1" applyFill="1" applyBorder="1" applyAlignment="1">
      <alignment horizontal="center" vertical="center"/>
    </xf>
    <xf numFmtId="43" fontId="7" fillId="12" borderId="1" xfId="1" applyNumberFormat="1" applyFont="1" applyFill="1" applyBorder="1" applyAlignment="1">
      <alignment horizontal="center" vertical="center"/>
    </xf>
    <xf numFmtId="0" fontId="6" fillId="0" borderId="1" xfId="0" applyFont="1" applyFill="1" applyBorder="1"/>
    <xf numFmtId="164" fontId="6" fillId="0" borderId="1" xfId="1" applyNumberFormat="1" applyFont="1" applyFill="1" applyBorder="1"/>
    <xf numFmtId="0" fontId="13" fillId="0" borderId="1" xfId="0" applyFont="1" applyFill="1" applyBorder="1" applyAlignment="1"/>
    <xf numFmtId="164" fontId="13" fillId="0" borderId="1" xfId="1" applyNumberFormat="1" applyFont="1" applyFill="1" applyBorder="1"/>
    <xf numFmtId="43" fontId="14" fillId="0" borderId="1" xfId="1" applyNumberFormat="1" applyFont="1" applyFill="1" applyBorder="1" applyAlignment="1"/>
    <xf numFmtId="164" fontId="14" fillId="0" borderId="1" xfId="1" applyNumberFormat="1" applyFont="1" applyFill="1" applyBorder="1"/>
    <xf numFmtId="0" fontId="15" fillId="0" borderId="1" xfId="0" applyFont="1" applyFill="1" applyBorder="1" applyAlignment="1"/>
    <xf numFmtId="43" fontId="15" fillId="0" borderId="1" xfId="1" applyNumberFormat="1" applyFont="1" applyBorder="1"/>
    <xf numFmtId="9" fontId="0" fillId="18" borderId="1" xfId="0" applyNumberFormat="1" applyFill="1" applyBorder="1" applyAlignment="1">
      <alignment horizontal="center" vertical="center"/>
    </xf>
    <xf numFmtId="0" fontId="0" fillId="7" borderId="1" xfId="0" applyFill="1" applyBorder="1"/>
    <xf numFmtId="0" fontId="0" fillId="6" borderId="0" xfId="0" applyFill="1"/>
    <xf numFmtId="14" fontId="6" fillId="0" borderId="0" xfId="0" applyNumberFormat="1" applyFont="1"/>
    <xf numFmtId="0" fontId="6" fillId="0" borderId="0" xfId="0" applyNumberFormat="1" applyFont="1"/>
    <xf numFmtId="0" fontId="6" fillId="0" borderId="0" xfId="0" applyFont="1" applyFill="1"/>
    <xf numFmtId="0" fontId="6" fillId="0" borderId="0" xfId="0" applyFont="1" applyAlignment="1">
      <alignment horizontal="left"/>
    </xf>
    <xf numFmtId="0" fontId="16" fillId="0" borderId="0" xfId="0" applyFont="1"/>
    <xf numFmtId="0" fontId="13" fillId="0" borderId="0" xfId="0" applyFont="1" applyFill="1"/>
    <xf numFmtId="14" fontId="12" fillId="0" borderId="0" xfId="0" applyNumberFormat="1" applyFont="1"/>
    <xf numFmtId="0" fontId="13" fillId="0" borderId="0" xfId="0" applyFont="1"/>
    <xf numFmtId="0" fontId="15" fillId="0" borderId="0" xfId="0" applyFont="1"/>
    <xf numFmtId="0" fontId="17" fillId="0" borderId="0" xfId="0" applyFont="1" applyFill="1"/>
    <xf numFmtId="0" fontId="11" fillId="0" borderId="0" xfId="0" applyFont="1" applyFill="1"/>
    <xf numFmtId="0" fontId="3" fillId="0" borderId="1" xfId="0" applyFont="1" applyBorder="1"/>
    <xf numFmtId="22" fontId="0" fillId="0" borderId="1" xfId="0" applyNumberFormat="1" applyBorder="1"/>
    <xf numFmtId="0" fontId="3" fillId="0" borderId="1" xfId="0" applyFont="1" applyBorder="1" applyAlignment="1">
      <alignment horizontal="center"/>
    </xf>
    <xf numFmtId="0" fontId="0" fillId="12" borderId="6" xfId="0" applyFill="1" applyBorder="1"/>
    <xf numFmtId="0" fontId="0" fillId="12" borderId="12" xfId="0" applyFill="1" applyBorder="1"/>
    <xf numFmtId="0" fontId="0" fillId="19" borderId="13" xfId="0" applyFill="1" applyBorder="1"/>
    <xf numFmtId="0" fontId="0" fillId="19" borderId="1" xfId="0" applyFill="1" applyBorder="1"/>
    <xf numFmtId="0" fontId="0" fillId="7" borderId="13" xfId="0" applyFill="1" applyBorder="1"/>
    <xf numFmtId="0" fontId="0" fillId="12" borderId="1" xfId="0" applyFill="1" applyBorder="1"/>
    <xf numFmtId="0" fontId="18" fillId="22" borderId="1" xfId="0" applyFont="1" applyFill="1" applyBorder="1" applyAlignment="1">
      <alignment horizontal="center"/>
    </xf>
    <xf numFmtId="0" fontId="5" fillId="9" borderId="2" xfId="0" applyFont="1" applyFill="1" applyBorder="1" applyAlignment="1">
      <alignment horizontal="center"/>
    </xf>
    <xf numFmtId="0" fontId="6" fillId="0" borderId="2" xfId="0" applyFont="1" applyBorder="1"/>
    <xf numFmtId="0" fontId="6" fillId="0" borderId="2" xfId="0" applyFont="1" applyFill="1" applyBorder="1"/>
    <xf numFmtId="0" fontId="5" fillId="3" borderId="2" xfId="0" applyFont="1" applyFill="1" applyBorder="1" applyAlignment="1">
      <alignment horizontal="center"/>
    </xf>
    <xf numFmtId="0" fontId="5" fillId="4" borderId="2" xfId="0" applyFont="1" applyFill="1" applyBorder="1"/>
    <xf numFmtId="0" fontId="7" fillId="0" borderId="0" xfId="0" applyFont="1"/>
    <xf numFmtId="9" fontId="6" fillId="0" borderId="2" xfId="0" applyNumberFormat="1" applyFont="1" applyBorder="1"/>
    <xf numFmtId="0" fontId="19" fillId="0" borderId="1" xfId="0" applyFont="1" applyFill="1" applyBorder="1"/>
    <xf numFmtId="0" fontId="20" fillId="0" borderId="1" xfId="0" applyFont="1" applyBorder="1"/>
    <xf numFmtId="164" fontId="0" fillId="0" borderId="0" xfId="0" applyNumberFormat="1"/>
    <xf numFmtId="0" fontId="3" fillId="0" borderId="2" xfId="0" applyFont="1" applyBorder="1"/>
    <xf numFmtId="0" fontId="0" fillId="23" borderId="1" xfId="0" applyFill="1" applyBorder="1"/>
    <xf numFmtId="0" fontId="0" fillId="23" borderId="1" xfId="0" applyFill="1" applyBorder="1" applyAlignment="1">
      <alignment horizontal="center"/>
    </xf>
    <xf numFmtId="0" fontId="3" fillId="23" borderId="1" xfId="0" applyFont="1" applyFill="1" applyBorder="1"/>
    <xf numFmtId="1" fontId="0" fillId="0" borderId="2" xfId="0" applyNumberFormat="1" applyBorder="1"/>
    <xf numFmtId="0" fontId="22" fillId="23" borderId="2" xfId="0" applyFont="1" applyFill="1" applyBorder="1"/>
    <xf numFmtId="0" fontId="3" fillId="20" borderId="2" xfId="0" applyFont="1" applyFill="1" applyBorder="1" applyAlignment="1">
      <alignment horizontal="center"/>
    </xf>
    <xf numFmtId="0" fontId="0" fillId="0" borderId="2" xfId="0" applyBorder="1" applyAlignment="1">
      <alignment horizontal="center"/>
    </xf>
    <xf numFmtId="164" fontId="0" fillId="0" borderId="2" xfId="1" applyNumberFormat="1" applyFont="1" applyBorder="1"/>
    <xf numFmtId="0" fontId="0" fillId="20" borderId="2" xfId="0" applyFill="1" applyBorder="1" applyAlignment="1">
      <alignment horizontal="center"/>
    </xf>
    <xf numFmtId="0" fontId="0" fillId="0" borderId="0" xfId="0" applyFont="1" applyAlignment="1">
      <alignment horizontal="center"/>
    </xf>
    <xf numFmtId="0" fontId="23" fillId="0" borderId="0" xfId="0" applyFont="1" applyAlignment="1">
      <alignment horizontal="center"/>
    </xf>
    <xf numFmtId="0" fontId="23" fillId="0" borderId="2" xfId="0" applyFont="1" applyBorder="1" applyAlignment="1">
      <alignment horizontal="center"/>
    </xf>
    <xf numFmtId="0" fontId="0" fillId="0" borderId="2" xfId="0" applyFont="1" applyBorder="1" applyAlignment="1">
      <alignment horizontal="center"/>
    </xf>
    <xf numFmtId="0" fontId="0" fillId="0" borderId="0" xfId="0" applyBorder="1"/>
    <xf numFmtId="14" fontId="7" fillId="0" borderId="0" xfId="0" applyNumberFormat="1" applyFont="1"/>
    <xf numFmtId="0" fontId="0" fillId="0" borderId="1" xfId="0" applyNumberFormat="1" applyBorder="1"/>
    <xf numFmtId="164" fontId="0" fillId="6" borderId="5" xfId="0" applyNumberFormat="1" applyFill="1" applyBorder="1"/>
    <xf numFmtId="164" fontId="0" fillId="6" borderId="1" xfId="0" applyNumberFormat="1" applyFill="1" applyBorder="1"/>
    <xf numFmtId="164" fontId="24" fillId="0" borderId="1" xfId="1" applyNumberFormat="1" applyFont="1" applyBorder="1"/>
    <xf numFmtId="0" fontId="0" fillId="0" borderId="0" xfId="0" applyNumberFormat="1"/>
    <xf numFmtId="0" fontId="0" fillId="0" borderId="0" xfId="0" applyAlignment="1">
      <alignment horizontal="left"/>
    </xf>
    <xf numFmtId="0" fontId="26" fillId="0" borderId="2" xfId="0" applyFont="1" applyBorder="1"/>
    <xf numFmtId="10" fontId="0" fillId="0" borderId="2" xfId="0" applyNumberFormat="1" applyBorder="1"/>
    <xf numFmtId="164" fontId="0" fillId="7" borderId="13" xfId="0" applyNumberFormat="1" applyFill="1" applyBorder="1"/>
    <xf numFmtId="9" fontId="0" fillId="0" borderId="1" xfId="2" applyFont="1" applyBorder="1" applyAlignment="1">
      <alignment horizontal="center"/>
    </xf>
    <xf numFmtId="0" fontId="0" fillId="0" borderId="0" xfId="0" pivotButton="1"/>
    <xf numFmtId="0" fontId="6" fillId="0" borderId="0" xfId="0" applyFont="1" applyAlignment="1">
      <alignment horizontal="center"/>
    </xf>
    <xf numFmtId="0" fontId="25" fillId="0" borderId="2" xfId="0" applyFont="1" applyBorder="1" applyAlignment="1">
      <alignment horizontal="center"/>
    </xf>
    <xf numFmtId="0" fontId="10" fillId="10" borderId="0" xfId="0" applyFont="1" applyFill="1" applyAlignment="1">
      <alignment horizontal="center" vertical="center"/>
    </xf>
    <xf numFmtId="0" fontId="3" fillId="18" borderId="11" xfId="0" applyFont="1" applyFill="1" applyBorder="1" applyAlignment="1">
      <alignment horizontal="center"/>
    </xf>
    <xf numFmtId="0" fontId="8" fillId="13" borderId="3" xfId="0" applyFont="1" applyFill="1" applyBorder="1" applyAlignment="1">
      <alignment horizontal="center"/>
    </xf>
    <xf numFmtId="0" fontId="8" fillId="13" borderId="4" xfId="0" applyFont="1" applyFill="1" applyBorder="1" applyAlignment="1">
      <alignment horizontal="center"/>
    </xf>
    <xf numFmtId="0" fontId="8" fillId="5" borderId="3" xfId="0" applyFont="1" applyFill="1" applyBorder="1" applyAlignment="1">
      <alignment horizontal="center"/>
    </xf>
    <xf numFmtId="0" fontId="8" fillId="5" borderId="4" xfId="0" applyFont="1" applyFill="1" applyBorder="1" applyAlignment="1">
      <alignment horizontal="center"/>
    </xf>
    <xf numFmtId="0" fontId="8" fillId="20" borderId="3" xfId="0" applyFont="1" applyFill="1" applyBorder="1" applyAlignment="1">
      <alignment horizontal="center"/>
    </xf>
    <xf numFmtId="0" fontId="8" fillId="20" borderId="4" xfId="0" applyFont="1" applyFill="1" applyBorder="1" applyAlignment="1">
      <alignment horizontal="center"/>
    </xf>
    <xf numFmtId="0" fontId="8" fillId="21" borderId="3" xfId="0" applyFont="1" applyFill="1" applyBorder="1" applyAlignment="1">
      <alignment horizontal="center"/>
    </xf>
    <xf numFmtId="0" fontId="8" fillId="21" borderId="4" xfId="0" applyFont="1" applyFill="1" applyBorder="1" applyAlignment="1">
      <alignment horizont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cellXfs>
  <cellStyles count="3">
    <cellStyle name="Comma" xfId="1" builtinId="3"/>
    <cellStyle name="Normal" xfId="0" builtinId="0"/>
    <cellStyle name="Percent" xfId="2" builtinId="5"/>
  </cellStyles>
  <dxfs count="5">
    <dxf>
      <fill>
        <patternFill>
          <bgColor rgb="FF00B050"/>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9999"/>
      <color rgb="FF00808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07/relationships/slicerCache" Target="slicerCaches/slicerCach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'Charts-1'!$B$4:$B$8</c:f>
              <c:strCache>
                <c:ptCount val="5"/>
                <c:pt idx="0">
                  <c:v>Roger</c:v>
                </c:pt>
                <c:pt idx="1">
                  <c:v>David</c:v>
                </c:pt>
                <c:pt idx="2">
                  <c:v>Cristina</c:v>
                </c:pt>
                <c:pt idx="3">
                  <c:v>Elizabeth</c:v>
                </c:pt>
                <c:pt idx="4">
                  <c:v>Ricardo</c:v>
                </c:pt>
              </c:strCache>
            </c:strRef>
          </c:cat>
          <c:val>
            <c:numRef>
              <c:f>'Charts-1'!$C$4:$C$8</c:f>
              <c:numCache>
                <c:formatCode>General</c:formatCode>
                <c:ptCount val="5"/>
                <c:pt idx="0">
                  <c:v>102</c:v>
                </c:pt>
                <c:pt idx="1">
                  <c:v>75</c:v>
                </c:pt>
                <c:pt idx="2">
                  <c:v>180</c:v>
                </c:pt>
                <c:pt idx="3">
                  <c:v>247</c:v>
                </c:pt>
                <c:pt idx="4">
                  <c:v>169</c:v>
                </c:pt>
              </c:numCache>
            </c:numRef>
          </c:val>
          <c:extLst>
            <c:ext xmlns:c16="http://schemas.microsoft.com/office/drawing/2014/chart" uri="{C3380CC4-5D6E-409C-BE32-E72D297353CC}">
              <c16:uniqueId val="{00000000-0BA9-466F-B7A5-80C40D2F0B87}"/>
            </c:ext>
          </c:extLst>
        </c:ser>
        <c:dLbls>
          <c:showLegendKey val="0"/>
          <c:showVal val="0"/>
          <c:showCatName val="0"/>
          <c:showSerName val="0"/>
          <c:showPercent val="0"/>
          <c:showBubbleSize val="0"/>
        </c:dLbls>
        <c:gapWidth val="219"/>
        <c:axId val="194801792"/>
        <c:axId val="194803872"/>
      </c:barChart>
      <c:catAx>
        <c:axId val="19480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4803872"/>
        <c:crosses val="autoZero"/>
        <c:auto val="1"/>
        <c:lblAlgn val="ctr"/>
        <c:lblOffset val="100"/>
        <c:noMultiLvlLbl val="0"/>
      </c:catAx>
      <c:valAx>
        <c:axId val="194803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480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4A-4D16-95F4-9ED341BBB1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4A-4D16-95F4-9ED341BBB1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4A-4D16-95F4-9ED341BBB1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4A-4D16-95F4-9ED341BBB1B3}"/>
              </c:ext>
            </c:extLst>
          </c:dPt>
          <c:cat>
            <c:strRef>
              <c:f>'Charts-1'!$K$4:$K$7</c:f>
              <c:strCache>
                <c:ptCount val="4"/>
                <c:pt idx="0">
                  <c:v>North</c:v>
                </c:pt>
                <c:pt idx="1">
                  <c:v>South</c:v>
                </c:pt>
                <c:pt idx="2">
                  <c:v>East</c:v>
                </c:pt>
                <c:pt idx="3">
                  <c:v>West</c:v>
                </c:pt>
              </c:strCache>
            </c:strRef>
          </c:cat>
          <c:val>
            <c:numRef>
              <c:f>'Charts-1'!$L$4:$L$7</c:f>
              <c:numCache>
                <c:formatCode>General</c:formatCode>
                <c:ptCount val="4"/>
                <c:pt idx="0">
                  <c:v>1909</c:v>
                </c:pt>
                <c:pt idx="1">
                  <c:v>4527</c:v>
                </c:pt>
                <c:pt idx="2">
                  <c:v>4104</c:v>
                </c:pt>
                <c:pt idx="3">
                  <c:v>1569</c:v>
                </c:pt>
              </c:numCache>
            </c:numRef>
          </c:val>
          <c:extLst>
            <c:ext xmlns:c16="http://schemas.microsoft.com/office/drawing/2014/chart" uri="{C3380CC4-5D6E-409C-BE32-E72D297353CC}">
              <c16:uniqueId val="{00000000-3937-4081-89B3-42F37038F12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noFill/>
            </a:ln>
            <a:effectLst/>
          </c:spPr>
          <c:cat>
            <c:strRef>
              <c:f>'Charts 2'!$B$4:$B$15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 2'!$C$4:$C$15</c:f>
              <c:numCache>
                <c:formatCode>General</c:formatCode>
                <c:ptCount val="12"/>
                <c:pt idx="0">
                  <c:v>342</c:v>
                </c:pt>
                <c:pt idx="1">
                  <c:v>413</c:v>
                </c:pt>
                <c:pt idx="2">
                  <c:v>344</c:v>
                </c:pt>
                <c:pt idx="3">
                  <c:v>349</c:v>
                </c:pt>
                <c:pt idx="4">
                  <c:v>399</c:v>
                </c:pt>
                <c:pt idx="5">
                  <c:v>338</c:v>
                </c:pt>
                <c:pt idx="6">
                  <c:v>413</c:v>
                </c:pt>
                <c:pt idx="7">
                  <c:v>499</c:v>
                </c:pt>
                <c:pt idx="8">
                  <c:v>438</c:v>
                </c:pt>
                <c:pt idx="9">
                  <c:v>115</c:v>
                </c:pt>
                <c:pt idx="10">
                  <c:v>486</c:v>
                </c:pt>
                <c:pt idx="11">
                  <c:v>291</c:v>
                </c:pt>
              </c:numCache>
            </c:numRef>
          </c:val>
          <c:extLst>
            <c:ext xmlns:c16="http://schemas.microsoft.com/office/drawing/2014/chart" uri="{C3380CC4-5D6E-409C-BE32-E72D297353CC}">
              <c16:uniqueId val="{00000000-2616-4716-8650-421356EA3628}"/>
            </c:ext>
          </c:extLst>
        </c:ser>
        <c:ser>
          <c:idx val="1"/>
          <c:order val="1"/>
          <c:spPr>
            <a:solidFill>
              <a:schemeClr val="accent2"/>
            </a:solidFill>
            <a:ln>
              <a:noFill/>
            </a:ln>
            <a:effectLst/>
          </c:spPr>
          <c:cat>
            <c:strRef>
              <c:f>'Charts 2'!$B$4:$B$15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 2'!$D$4:$D$15</c:f>
              <c:numCache>
                <c:formatCode>General</c:formatCode>
                <c:ptCount val="12"/>
                <c:pt idx="0">
                  <c:v>73</c:v>
                </c:pt>
                <c:pt idx="1">
                  <c:v>111</c:v>
                </c:pt>
                <c:pt idx="2">
                  <c:v>119</c:v>
                </c:pt>
                <c:pt idx="3">
                  <c:v>81</c:v>
                </c:pt>
                <c:pt idx="4">
                  <c:v>56</c:v>
                </c:pt>
                <c:pt idx="5">
                  <c:v>132</c:v>
                </c:pt>
                <c:pt idx="6">
                  <c:v>105</c:v>
                </c:pt>
                <c:pt idx="7">
                  <c:v>108</c:v>
                </c:pt>
                <c:pt idx="8">
                  <c:v>196</c:v>
                </c:pt>
                <c:pt idx="9">
                  <c:v>114</c:v>
                </c:pt>
                <c:pt idx="10">
                  <c:v>109</c:v>
                </c:pt>
                <c:pt idx="11">
                  <c:v>142</c:v>
                </c:pt>
              </c:numCache>
            </c:numRef>
          </c:val>
          <c:extLst>
            <c:ext xmlns:c16="http://schemas.microsoft.com/office/drawing/2014/chart" uri="{C3380CC4-5D6E-409C-BE32-E72D297353CC}">
              <c16:uniqueId val="{00000001-2616-4716-8650-421356EA3628}"/>
            </c:ext>
          </c:extLst>
        </c:ser>
        <c:dLbls>
          <c:showLegendKey val="0"/>
          <c:showVal val="0"/>
          <c:showCatName val="0"/>
          <c:showSerName val="0"/>
          <c:showPercent val="0"/>
          <c:showBubbleSize val="0"/>
        </c:dLbls>
        <c:axId val="427613152"/>
        <c:axId val="427618144"/>
      </c:areaChart>
      <c:catAx>
        <c:axId val="42761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8144"/>
        <c:crosses val="autoZero"/>
        <c:auto val="1"/>
        <c:lblAlgn val="ctr"/>
        <c:lblOffset val="100"/>
        <c:noMultiLvlLbl val="0"/>
      </c:catAx>
      <c:valAx>
        <c:axId val="4276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3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'Charts 3'!$C$3</c:f>
              <c:strCache>
                <c:ptCount val="1"/>
                <c:pt idx="0">
                  <c:v>Marketing Spent</c:v>
                </c:pt>
              </c:strCache>
            </c:strRef>
          </c:tx>
          <c:spPr>
            <a:solidFill>
              <a:schemeClr val="accent1"/>
            </a:solidFill>
            <a:ln w="19050">
              <a:noFill/>
            </a:ln>
            <a:effectLst/>
          </c:spPr>
          <c:invertIfNegative val="0"/>
          <c:xVal>
            <c:strRef>
              <c:f>'Charts 3'!$B$4:$B$25</c:f>
              <c:strCache>
                <c:ptCount val="22"/>
                <c:pt idx="0">
                  <c:v>Wk1</c:v>
                </c:pt>
                <c:pt idx="1">
                  <c:v>Wk2</c:v>
                </c:pt>
                <c:pt idx="2">
                  <c:v>Wk3</c:v>
                </c:pt>
                <c:pt idx="3">
                  <c:v>Wk4</c:v>
                </c:pt>
                <c:pt idx="4">
                  <c:v>Wk5</c:v>
                </c:pt>
                <c:pt idx="5">
                  <c:v>Wk6</c:v>
                </c:pt>
                <c:pt idx="6">
                  <c:v>Wk7</c:v>
                </c:pt>
                <c:pt idx="7">
                  <c:v>Wk8</c:v>
                </c:pt>
                <c:pt idx="8">
                  <c:v>Wk9</c:v>
                </c:pt>
                <c:pt idx="9">
                  <c:v>Wk10</c:v>
                </c:pt>
                <c:pt idx="10">
                  <c:v>Wk11</c:v>
                </c:pt>
                <c:pt idx="11">
                  <c:v>Wk12</c:v>
                </c:pt>
                <c:pt idx="12">
                  <c:v>Wk13</c:v>
                </c:pt>
                <c:pt idx="13">
                  <c:v>Wk14</c:v>
                </c:pt>
                <c:pt idx="14">
                  <c:v>Wk15</c:v>
                </c:pt>
                <c:pt idx="15">
                  <c:v>Wk16</c:v>
                </c:pt>
                <c:pt idx="16">
                  <c:v>Wk17</c:v>
                </c:pt>
                <c:pt idx="17">
                  <c:v>Wk18</c:v>
                </c:pt>
                <c:pt idx="18">
                  <c:v>Wk19</c:v>
                </c:pt>
                <c:pt idx="19">
                  <c:v>Wk20</c:v>
                </c:pt>
                <c:pt idx="20">
                  <c:v>Wk21</c:v>
                </c:pt>
                <c:pt idx="21">
                  <c:v>Wk22</c:v>
                </c:pt>
              </c:strCache>
            </c:strRef>
          </c:xVal>
          <c:yVal>
            <c:numRef>
              <c:f>'Charts 3'!$C$4:$C$25</c:f>
              <c:numCache>
                <c:formatCode>General</c:formatCode>
                <c:ptCount val="22"/>
                <c:pt idx="0">
                  <c:v>189</c:v>
                </c:pt>
                <c:pt idx="1">
                  <c:v>434</c:v>
                </c:pt>
                <c:pt idx="2">
                  <c:v>193</c:v>
                </c:pt>
                <c:pt idx="3">
                  <c:v>118</c:v>
                </c:pt>
                <c:pt idx="4">
                  <c:v>325</c:v>
                </c:pt>
                <c:pt idx="5">
                  <c:v>349</c:v>
                </c:pt>
                <c:pt idx="6">
                  <c:v>203</c:v>
                </c:pt>
                <c:pt idx="7">
                  <c:v>382</c:v>
                </c:pt>
                <c:pt idx="8">
                  <c:v>495</c:v>
                </c:pt>
                <c:pt idx="9">
                  <c:v>142</c:v>
                </c:pt>
                <c:pt idx="10">
                  <c:v>101</c:v>
                </c:pt>
                <c:pt idx="11">
                  <c:v>401</c:v>
                </c:pt>
                <c:pt idx="12">
                  <c:v>360</c:v>
                </c:pt>
                <c:pt idx="13">
                  <c:v>80</c:v>
                </c:pt>
                <c:pt idx="14">
                  <c:v>175</c:v>
                </c:pt>
                <c:pt idx="15">
                  <c:v>321</c:v>
                </c:pt>
                <c:pt idx="16">
                  <c:v>472</c:v>
                </c:pt>
                <c:pt idx="17">
                  <c:v>149</c:v>
                </c:pt>
                <c:pt idx="18">
                  <c:v>50</c:v>
                </c:pt>
                <c:pt idx="19">
                  <c:v>357</c:v>
                </c:pt>
                <c:pt idx="20">
                  <c:v>262</c:v>
                </c:pt>
                <c:pt idx="21">
                  <c:v>280</c:v>
                </c:pt>
              </c:numCache>
            </c:numRef>
          </c:yVal>
          <c:bubbleSize>
            <c:numLit>
              <c:formatCode>General</c:formatCode>
              <c:ptCount val="2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numLit>
          </c:bubbleSize>
          <c:bubble3D val="1"/>
          <c:extLst>
            <c:ext xmlns:c16="http://schemas.microsoft.com/office/drawing/2014/chart" uri="{C3380CC4-5D6E-409C-BE32-E72D297353CC}">
              <c16:uniqueId val="{00000000-5190-4182-85DD-AE3EEFDF8067}"/>
            </c:ext>
          </c:extLst>
        </c:ser>
        <c:ser>
          <c:idx val="1"/>
          <c:order val="1"/>
          <c:tx>
            <c:strRef>
              <c:f>'Charts 3'!$D$3</c:f>
              <c:strCache>
                <c:ptCount val="1"/>
                <c:pt idx="0">
                  <c:v>Revenue Generated</c:v>
                </c:pt>
              </c:strCache>
            </c:strRef>
          </c:tx>
          <c:spPr>
            <a:solidFill>
              <a:schemeClr val="accent2"/>
            </a:solidFill>
            <a:ln w="19050">
              <a:noFill/>
            </a:ln>
            <a:effectLst/>
          </c:spPr>
          <c:invertIfNegative val="0"/>
          <c:xVal>
            <c:strRef>
              <c:f>'Charts 3'!$B$4:$B$25</c:f>
              <c:strCache>
                <c:ptCount val="22"/>
                <c:pt idx="0">
                  <c:v>Wk1</c:v>
                </c:pt>
                <c:pt idx="1">
                  <c:v>Wk2</c:v>
                </c:pt>
                <c:pt idx="2">
                  <c:v>Wk3</c:v>
                </c:pt>
                <c:pt idx="3">
                  <c:v>Wk4</c:v>
                </c:pt>
                <c:pt idx="4">
                  <c:v>Wk5</c:v>
                </c:pt>
                <c:pt idx="5">
                  <c:v>Wk6</c:v>
                </c:pt>
                <c:pt idx="6">
                  <c:v>Wk7</c:v>
                </c:pt>
                <c:pt idx="7">
                  <c:v>Wk8</c:v>
                </c:pt>
                <c:pt idx="8">
                  <c:v>Wk9</c:v>
                </c:pt>
                <c:pt idx="9">
                  <c:v>Wk10</c:v>
                </c:pt>
                <c:pt idx="10">
                  <c:v>Wk11</c:v>
                </c:pt>
                <c:pt idx="11">
                  <c:v>Wk12</c:v>
                </c:pt>
                <c:pt idx="12">
                  <c:v>Wk13</c:v>
                </c:pt>
                <c:pt idx="13">
                  <c:v>Wk14</c:v>
                </c:pt>
                <c:pt idx="14">
                  <c:v>Wk15</c:v>
                </c:pt>
                <c:pt idx="15">
                  <c:v>Wk16</c:v>
                </c:pt>
                <c:pt idx="16">
                  <c:v>Wk17</c:v>
                </c:pt>
                <c:pt idx="17">
                  <c:v>Wk18</c:v>
                </c:pt>
                <c:pt idx="18">
                  <c:v>Wk19</c:v>
                </c:pt>
                <c:pt idx="19">
                  <c:v>Wk20</c:v>
                </c:pt>
                <c:pt idx="20">
                  <c:v>Wk21</c:v>
                </c:pt>
                <c:pt idx="21">
                  <c:v>Wk22</c:v>
                </c:pt>
              </c:strCache>
            </c:strRef>
          </c:xVal>
          <c:yVal>
            <c:numRef>
              <c:f>'Charts 3'!$D$4:$D$25</c:f>
              <c:numCache>
                <c:formatCode>General</c:formatCode>
                <c:ptCount val="22"/>
                <c:pt idx="0">
                  <c:v>1736</c:v>
                </c:pt>
                <c:pt idx="1">
                  <c:v>1984</c:v>
                </c:pt>
                <c:pt idx="2">
                  <c:v>1796</c:v>
                </c:pt>
                <c:pt idx="3">
                  <c:v>1859</c:v>
                </c:pt>
                <c:pt idx="4">
                  <c:v>1761</c:v>
                </c:pt>
                <c:pt idx="5">
                  <c:v>1590</c:v>
                </c:pt>
                <c:pt idx="6">
                  <c:v>1159</c:v>
                </c:pt>
                <c:pt idx="7">
                  <c:v>1427</c:v>
                </c:pt>
                <c:pt idx="8">
                  <c:v>1655</c:v>
                </c:pt>
                <c:pt idx="9">
                  <c:v>1636</c:v>
                </c:pt>
                <c:pt idx="10">
                  <c:v>1233</c:v>
                </c:pt>
                <c:pt idx="11">
                  <c:v>1630</c:v>
                </c:pt>
                <c:pt idx="12">
                  <c:v>1391</c:v>
                </c:pt>
                <c:pt idx="13">
                  <c:v>1046</c:v>
                </c:pt>
                <c:pt idx="14">
                  <c:v>1789</c:v>
                </c:pt>
                <c:pt idx="15">
                  <c:v>1635</c:v>
                </c:pt>
                <c:pt idx="16">
                  <c:v>1344</c:v>
                </c:pt>
                <c:pt idx="17">
                  <c:v>1292</c:v>
                </c:pt>
                <c:pt idx="18">
                  <c:v>1384</c:v>
                </c:pt>
                <c:pt idx="19">
                  <c:v>1896</c:v>
                </c:pt>
                <c:pt idx="20">
                  <c:v>1359</c:v>
                </c:pt>
                <c:pt idx="21">
                  <c:v>1138</c:v>
                </c:pt>
              </c:numCache>
            </c:numRef>
          </c:yVal>
          <c:bubbleSize>
            <c:numLit>
              <c:formatCode>General</c:formatCode>
              <c:ptCount val="2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numLit>
          </c:bubbleSize>
          <c:bubble3D val="1"/>
          <c:extLst>
            <c:ext xmlns:c16="http://schemas.microsoft.com/office/drawing/2014/chart" uri="{C3380CC4-5D6E-409C-BE32-E72D297353CC}">
              <c16:uniqueId val="{00000001-5190-4182-85DD-AE3EEFDF8067}"/>
            </c:ext>
          </c:extLst>
        </c:ser>
        <c:dLbls>
          <c:showLegendKey val="0"/>
          <c:showVal val="0"/>
          <c:showCatName val="0"/>
          <c:showSerName val="0"/>
          <c:showPercent val="0"/>
          <c:showBubbleSize val="0"/>
        </c:dLbls>
        <c:bubbleScale val="100"/>
        <c:showNegBubbles val="0"/>
        <c:axId val="427611072"/>
        <c:axId val="427611904"/>
      </c:bubbleChart>
      <c:valAx>
        <c:axId val="4276110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1904"/>
        <c:crosses val="autoZero"/>
        <c:crossBetween val="midCat"/>
      </c:valAx>
      <c:valAx>
        <c:axId val="42761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1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4'!$B$4:$B$10</c:f>
              <c:strCache>
                <c:ptCount val="7"/>
                <c:pt idx="0">
                  <c:v>Finance</c:v>
                </c:pt>
                <c:pt idx="1">
                  <c:v>Retail</c:v>
                </c:pt>
                <c:pt idx="2">
                  <c:v>Insurance</c:v>
                </c:pt>
                <c:pt idx="3">
                  <c:v>Healthcare</c:v>
                </c:pt>
                <c:pt idx="4">
                  <c:v>E-commerce</c:v>
                </c:pt>
                <c:pt idx="5">
                  <c:v>Banking</c:v>
                </c:pt>
                <c:pt idx="6">
                  <c:v>Manufacturing</c:v>
                </c:pt>
              </c:strCache>
            </c:strRef>
          </c:cat>
          <c:val>
            <c:numRef>
              <c:f>'Charts 4'!$C$4:$C$10</c:f>
              <c:numCache>
                <c:formatCode>General</c:formatCode>
                <c:ptCount val="7"/>
                <c:pt idx="0">
                  <c:v>1793</c:v>
                </c:pt>
                <c:pt idx="1">
                  <c:v>3168</c:v>
                </c:pt>
                <c:pt idx="2">
                  <c:v>4278</c:v>
                </c:pt>
                <c:pt idx="3">
                  <c:v>1582</c:v>
                </c:pt>
                <c:pt idx="4">
                  <c:v>2094</c:v>
                </c:pt>
                <c:pt idx="5">
                  <c:v>1619</c:v>
                </c:pt>
                <c:pt idx="6">
                  <c:v>2646</c:v>
                </c:pt>
              </c:numCache>
            </c:numRef>
          </c:val>
          <c:extLst>
            <c:ext xmlns:c16="http://schemas.microsoft.com/office/drawing/2014/chart" uri="{C3380CC4-5D6E-409C-BE32-E72D297353CC}">
              <c16:uniqueId val="{00000000-D629-4332-96E0-5C15827D3829}"/>
            </c:ext>
          </c:extLst>
        </c:ser>
        <c:dLbls>
          <c:showLegendKey val="0"/>
          <c:showVal val="0"/>
          <c:showCatName val="0"/>
          <c:showSerName val="0"/>
          <c:showPercent val="0"/>
          <c:showBubbleSize val="0"/>
        </c:dLbls>
        <c:gapWidth val="219"/>
        <c:overlap val="-27"/>
        <c:axId val="423878560"/>
        <c:axId val="423873152"/>
      </c:barChart>
      <c:lineChart>
        <c:grouping val="standard"/>
        <c:varyColors val="0"/>
        <c: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4'!$B$4:$B$10</c:f>
              <c:strCache>
                <c:ptCount val="7"/>
                <c:pt idx="0">
                  <c:v>Finance</c:v>
                </c:pt>
                <c:pt idx="1">
                  <c:v>Retail</c:v>
                </c:pt>
                <c:pt idx="2">
                  <c:v>Insurance</c:v>
                </c:pt>
                <c:pt idx="3">
                  <c:v>Healthcare</c:v>
                </c:pt>
                <c:pt idx="4">
                  <c:v>E-commerce</c:v>
                </c:pt>
                <c:pt idx="5">
                  <c:v>Banking</c:v>
                </c:pt>
                <c:pt idx="6">
                  <c:v>Manufacturing</c:v>
                </c:pt>
              </c:strCache>
            </c:strRef>
          </c:cat>
          <c:val>
            <c:numRef>
              <c:f>'Charts 4'!$D$4:$D$10</c:f>
              <c:numCache>
                <c:formatCode>0%</c:formatCode>
                <c:ptCount val="7"/>
                <c:pt idx="0">
                  <c:v>0.2</c:v>
                </c:pt>
                <c:pt idx="1">
                  <c:v>0.18</c:v>
                </c:pt>
                <c:pt idx="2">
                  <c:v>0.42</c:v>
                </c:pt>
                <c:pt idx="3">
                  <c:v>0.2</c:v>
                </c:pt>
                <c:pt idx="4">
                  <c:v>0.25</c:v>
                </c:pt>
                <c:pt idx="5">
                  <c:v>0.3</c:v>
                </c:pt>
                <c:pt idx="6">
                  <c:v>0.15</c:v>
                </c:pt>
              </c:numCache>
            </c:numRef>
          </c:val>
          <c:smooth val="0"/>
          <c:extLst>
            <c:ext xmlns:c16="http://schemas.microsoft.com/office/drawing/2014/chart" uri="{C3380CC4-5D6E-409C-BE32-E72D297353CC}">
              <c16:uniqueId val="{00000001-D629-4332-96E0-5C15827D3829}"/>
            </c:ext>
          </c:extLst>
        </c:ser>
        <c:dLbls>
          <c:showLegendKey val="0"/>
          <c:showVal val="0"/>
          <c:showCatName val="0"/>
          <c:showSerName val="0"/>
          <c:showPercent val="0"/>
          <c:showBubbleSize val="0"/>
        </c:dLbls>
        <c:marker val="1"/>
        <c:smooth val="0"/>
        <c:axId val="423861920"/>
        <c:axId val="423871488"/>
      </c:lineChart>
      <c:catAx>
        <c:axId val="42387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3152"/>
        <c:crosses val="autoZero"/>
        <c:auto val="1"/>
        <c:lblAlgn val="ctr"/>
        <c:lblOffset val="100"/>
        <c:noMultiLvlLbl val="0"/>
      </c:catAx>
      <c:valAx>
        <c:axId val="4238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8560"/>
        <c:crosses val="autoZero"/>
        <c:crossBetween val="between"/>
      </c:valAx>
      <c:valAx>
        <c:axId val="42387148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61920"/>
        <c:crosses val="max"/>
        <c:crossBetween val="between"/>
      </c:valAx>
      <c:catAx>
        <c:axId val="423861920"/>
        <c:scaling>
          <c:orientation val="minMax"/>
        </c:scaling>
        <c:delete val="1"/>
        <c:axPos val="b"/>
        <c:numFmt formatCode="General" sourceLinked="1"/>
        <c:majorTickMark val="none"/>
        <c:minorTickMark val="none"/>
        <c:tickLblPos val="nextTo"/>
        <c:crossAx val="423871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Book.xlsx]Slicer!PivotTable2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Slicer!$C$5</c:f>
              <c:strCache>
                <c:ptCount val="1"/>
                <c:pt idx="0">
                  <c:v>Total</c:v>
                </c:pt>
              </c:strCache>
            </c:strRef>
          </c:tx>
          <c:spPr>
            <a:solidFill>
              <a:schemeClr val="accent1"/>
            </a:solidFill>
            <a:ln>
              <a:noFill/>
            </a:ln>
            <a:effectLst/>
          </c:spPr>
          <c:invertIfNegative val="0"/>
          <c:cat>
            <c:strRef>
              <c:f>Slicer!$B$6:$B$11</c:f>
              <c:strCache>
                <c:ptCount val="5"/>
                <c:pt idx="0">
                  <c:v>Store-A</c:v>
                </c:pt>
                <c:pt idx="1">
                  <c:v>Store-B</c:v>
                </c:pt>
                <c:pt idx="2">
                  <c:v>Store-C</c:v>
                </c:pt>
                <c:pt idx="3">
                  <c:v>Store-D</c:v>
                </c:pt>
                <c:pt idx="4">
                  <c:v>Store-E</c:v>
                </c:pt>
              </c:strCache>
            </c:strRef>
          </c:cat>
          <c:val>
            <c:numRef>
              <c:f>Slicer!$C$6:$C$11</c:f>
              <c:numCache>
                <c:formatCode>General</c:formatCode>
                <c:ptCount val="5"/>
                <c:pt idx="0">
                  <c:v>21640</c:v>
                </c:pt>
                <c:pt idx="1">
                  <c:v>10576</c:v>
                </c:pt>
                <c:pt idx="2">
                  <c:v>87735</c:v>
                </c:pt>
                <c:pt idx="3">
                  <c:v>18730</c:v>
                </c:pt>
                <c:pt idx="4">
                  <c:v>151036</c:v>
                </c:pt>
              </c:numCache>
            </c:numRef>
          </c:val>
          <c:extLst>
            <c:ext xmlns:c16="http://schemas.microsoft.com/office/drawing/2014/chart" uri="{C3380CC4-5D6E-409C-BE32-E72D297353CC}">
              <c16:uniqueId val="{00000000-18D1-4F3D-AE87-D88E29B858C8}"/>
            </c:ext>
          </c:extLst>
        </c:ser>
        <c:dLbls>
          <c:showLegendKey val="0"/>
          <c:showVal val="0"/>
          <c:showCatName val="0"/>
          <c:showSerName val="0"/>
          <c:showPercent val="0"/>
          <c:showBubbleSize val="0"/>
        </c:dLbls>
        <c:gapWidth val="219"/>
        <c:overlap val="-27"/>
        <c:axId val="74300335"/>
        <c:axId val="74304911"/>
      </c:barChart>
      <c:catAx>
        <c:axId val="7430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4911"/>
        <c:crosses val="autoZero"/>
        <c:auto val="1"/>
        <c:lblAlgn val="ctr"/>
        <c:lblOffset val="100"/>
        <c:noMultiLvlLbl val="0"/>
      </c:catAx>
      <c:valAx>
        <c:axId val="7430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Book.xlsx]Slicer!PivotTable3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Slicer!$C$14</c:f>
              <c:strCache>
                <c:ptCount val="1"/>
                <c:pt idx="0">
                  <c:v>Total</c:v>
                </c:pt>
              </c:strCache>
            </c:strRef>
          </c:tx>
          <c:spPr>
            <a:solidFill>
              <a:schemeClr val="accent1"/>
            </a:solidFill>
            <a:ln>
              <a:noFill/>
            </a:ln>
            <a:effectLst/>
          </c:spPr>
          <c:invertIfNegative val="0"/>
          <c:cat>
            <c:strRef>
              <c:f>Slicer!$B$15:$B$20</c:f>
              <c:strCache>
                <c:ptCount val="5"/>
                <c:pt idx="0">
                  <c:v>Store-A</c:v>
                </c:pt>
                <c:pt idx="1">
                  <c:v>Store-B</c:v>
                </c:pt>
                <c:pt idx="2">
                  <c:v>Store-C</c:v>
                </c:pt>
                <c:pt idx="3">
                  <c:v>Store-D</c:v>
                </c:pt>
                <c:pt idx="4">
                  <c:v>Store-E</c:v>
                </c:pt>
              </c:strCache>
            </c:strRef>
          </c:cat>
          <c:val>
            <c:numRef>
              <c:f>Slicer!$C$15:$C$20</c:f>
              <c:numCache>
                <c:formatCode>General</c:formatCode>
                <c:ptCount val="5"/>
                <c:pt idx="0">
                  <c:v>310</c:v>
                </c:pt>
                <c:pt idx="1">
                  <c:v>222</c:v>
                </c:pt>
                <c:pt idx="2">
                  <c:v>1239</c:v>
                </c:pt>
                <c:pt idx="3">
                  <c:v>168</c:v>
                </c:pt>
                <c:pt idx="4">
                  <c:v>848</c:v>
                </c:pt>
              </c:numCache>
            </c:numRef>
          </c:val>
          <c:extLst>
            <c:ext xmlns:c16="http://schemas.microsoft.com/office/drawing/2014/chart" uri="{C3380CC4-5D6E-409C-BE32-E72D297353CC}">
              <c16:uniqueId val="{00000000-4926-468A-8F2B-5481253FB234}"/>
            </c:ext>
          </c:extLst>
        </c:ser>
        <c:dLbls>
          <c:showLegendKey val="0"/>
          <c:showVal val="0"/>
          <c:showCatName val="0"/>
          <c:showSerName val="0"/>
          <c:showPercent val="0"/>
          <c:showBubbleSize val="0"/>
        </c:dLbls>
        <c:gapWidth val="219"/>
        <c:overlap val="-27"/>
        <c:axId val="69047679"/>
        <c:axId val="69048927"/>
      </c:barChart>
      <c:catAx>
        <c:axId val="6904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8927"/>
        <c:crosses val="autoZero"/>
        <c:auto val="1"/>
        <c:lblAlgn val="ctr"/>
        <c:lblOffset val="100"/>
        <c:noMultiLvlLbl val="0"/>
      </c:catAx>
      <c:valAx>
        <c:axId val="6904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Book.xlsx]Slicer!PivotTable4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Slicer!$F$5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01-4CBC-B923-1E6AC77079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01-4CBC-B923-1E6AC77079F0}"/>
              </c:ext>
            </c:extLst>
          </c:dPt>
          <c:cat>
            <c:strRef>
              <c:f>Slicer!$E$6:$E$8</c:f>
              <c:strCache>
                <c:ptCount val="2"/>
                <c:pt idx="0">
                  <c:v>North</c:v>
                </c:pt>
                <c:pt idx="1">
                  <c:v>South</c:v>
                </c:pt>
              </c:strCache>
            </c:strRef>
          </c:cat>
          <c:val>
            <c:numRef>
              <c:f>Slicer!$F$6:$F$8</c:f>
              <c:numCache>
                <c:formatCode>General</c:formatCode>
                <c:ptCount val="2"/>
                <c:pt idx="0">
                  <c:v>148935</c:v>
                </c:pt>
                <c:pt idx="1">
                  <c:v>140782</c:v>
                </c:pt>
              </c:numCache>
            </c:numRef>
          </c:val>
          <c:extLst>
            <c:ext xmlns:c16="http://schemas.microsoft.com/office/drawing/2014/chart" uri="{C3380CC4-5D6E-409C-BE32-E72D297353CC}">
              <c16:uniqueId val="{00000000-D306-4B94-81E1-8C0508A362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Book.xlsx]Slicer!PivotTable5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Slicer!$F$12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C3-443E-A2F7-CD4519E13C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C3-443E-A2F7-CD4519E13C10}"/>
              </c:ext>
            </c:extLst>
          </c:dPt>
          <c:cat>
            <c:strRef>
              <c:f>Slicer!$E$13:$E$15</c:f>
              <c:strCache>
                <c:ptCount val="2"/>
                <c:pt idx="0">
                  <c:v>North</c:v>
                </c:pt>
                <c:pt idx="1">
                  <c:v>South</c:v>
                </c:pt>
              </c:strCache>
            </c:strRef>
          </c:cat>
          <c:val>
            <c:numRef>
              <c:f>Slicer!$F$13:$F$15</c:f>
              <c:numCache>
                <c:formatCode>General</c:formatCode>
                <c:ptCount val="2"/>
                <c:pt idx="0">
                  <c:v>7619</c:v>
                </c:pt>
                <c:pt idx="1">
                  <c:v>4266</c:v>
                </c:pt>
              </c:numCache>
            </c:numRef>
          </c:val>
          <c:extLst>
            <c:ext xmlns:c16="http://schemas.microsoft.com/office/drawing/2014/chart" uri="{C3380CC4-5D6E-409C-BE32-E72D297353CC}">
              <c16:uniqueId val="{00000000-0552-4B96-9DA2-8D95175C287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3" Type="http://schemas.openxmlformats.org/officeDocument/2006/relationships/hyperlink" Target="#'Freezing &amp; Splitting Panes'!A1"/><Relationship Id="rId7" Type="http://schemas.openxmlformats.org/officeDocument/2006/relationships/hyperlink" Target="#'Highlight Duplicate Values'!A1"/><Relationship Id="rId2" Type="http://schemas.openxmlformats.org/officeDocument/2006/relationships/hyperlink" Target="#Hyperlink!A1"/><Relationship Id="rId1" Type="http://schemas.openxmlformats.org/officeDocument/2006/relationships/hyperlink" Target="#'Data Formatting'!A1"/><Relationship Id="rId6" Type="http://schemas.openxmlformats.org/officeDocument/2006/relationships/hyperlink" Target="#'Text to Columns'!A1"/><Relationship Id="rId5" Type="http://schemas.openxmlformats.org/officeDocument/2006/relationships/hyperlink" Target="#'Sorting and Filtering'!A1"/><Relationship Id="rId4" Type="http://schemas.openxmlformats.org/officeDocument/2006/relationships/hyperlink" Target="#'Remove Duplicates'!A1"/></Relationships>
</file>

<file path=xl/diagrams/_rels/data2.xml.rels><?xml version="1.0" encoding="UTF-8" standalone="yes"?>
<Relationships xmlns="http://schemas.openxmlformats.org/package/2006/relationships"><Relationship Id="rId3" Type="http://schemas.openxmlformats.org/officeDocument/2006/relationships/hyperlink" Target="#'Cell Reference'!A1"/><Relationship Id="rId7" Type="http://schemas.openxmlformats.org/officeDocument/2006/relationships/hyperlink" Target="#'Maths &amp; Stats Functions'!A1"/><Relationship Id="rId2" Type="http://schemas.openxmlformats.org/officeDocument/2006/relationships/hyperlink" Target="#'Group-Ungroup'!A1"/><Relationship Id="rId1" Type="http://schemas.openxmlformats.org/officeDocument/2006/relationships/hyperlink" Target="#'Data Validation'!A1"/><Relationship Id="rId6" Type="http://schemas.openxmlformats.org/officeDocument/2006/relationships/hyperlink" Target="#'Date Functions'!A1"/><Relationship Id="rId5" Type="http://schemas.openxmlformats.org/officeDocument/2006/relationships/hyperlink" Target="#'Text Functions'!A1"/><Relationship Id="rId4" Type="http://schemas.openxmlformats.org/officeDocument/2006/relationships/hyperlink" Target="#SUBTOTAL!A1"/></Relationships>
</file>

<file path=xl/diagrams/_rels/data3.xml.rels><?xml version="1.0" encoding="UTF-8" standalone="yes"?>
<Relationships xmlns="http://schemas.openxmlformats.org/package/2006/relationships"><Relationship Id="rId3" Type="http://schemas.openxmlformats.org/officeDocument/2006/relationships/hyperlink" Target="#HLOOKUP!A1"/><Relationship Id="rId7" Type="http://schemas.openxmlformats.org/officeDocument/2006/relationships/hyperlink" Target="#OFFSET!A1"/><Relationship Id="rId2" Type="http://schemas.openxmlformats.org/officeDocument/2006/relationships/hyperlink" Target="#VLOOKUP!A1"/><Relationship Id="rId1" Type="http://schemas.openxmlformats.org/officeDocument/2006/relationships/hyperlink" Target="#SUMPRODUCT!A1"/><Relationship Id="rId6" Type="http://schemas.openxmlformats.org/officeDocument/2006/relationships/hyperlink" Target="#'Logical Functions'!A1"/><Relationship Id="rId5" Type="http://schemas.openxmlformats.org/officeDocument/2006/relationships/hyperlink" Target="#'INDEX-MATCH'!A1"/><Relationship Id="rId4" Type="http://schemas.openxmlformats.org/officeDocument/2006/relationships/hyperlink" Target="#'Conditional Formatting'!A1"/></Relationships>
</file>

<file path=xl/diagrams/_rels/data4.xml.rels><?xml version="1.0" encoding="UTF-8" standalone="yes"?>
<Relationships xmlns="http://schemas.openxmlformats.org/package/2006/relationships"><Relationship Id="rId3" Type="http://schemas.openxmlformats.org/officeDocument/2006/relationships/hyperlink" Target="#'Charts 3'!A1"/><Relationship Id="rId7" Type="http://schemas.openxmlformats.org/officeDocument/2006/relationships/hyperlink" Target="#Slicer!A1"/><Relationship Id="rId2" Type="http://schemas.openxmlformats.org/officeDocument/2006/relationships/hyperlink" Target="#'Charts 2'!A1"/><Relationship Id="rId1" Type="http://schemas.openxmlformats.org/officeDocument/2006/relationships/hyperlink" Target="#'Charts-1'!A1"/><Relationship Id="rId6" Type="http://schemas.openxmlformats.org/officeDocument/2006/relationships/hyperlink" Target="#PivotData!A1"/><Relationship Id="rId5" Type="http://schemas.openxmlformats.org/officeDocument/2006/relationships/hyperlink" Target="#'Charts 4'!A1"/><Relationship Id="rId4" Type="http://schemas.openxmlformats.org/officeDocument/2006/relationships/hyperlink" Target="#'Data Security'!A1"/></Relationships>
</file>

<file path=xl/diagrams/colors1.xml><?xml version="1.0" encoding="utf-8"?>
<dgm:colorsDef xmlns:dgm="http://schemas.openxmlformats.org/drawingml/2006/diagram" xmlns:a="http://schemas.openxmlformats.org/drawingml/2006/main" uniqueId="urn:microsoft.com/office/officeart/2005/8/colors/accent5_2">
  <dgm:title val=""/>
  <dgm:desc val=""/>
  <dgm:catLst>
    <dgm:cat type="accent5" pri="11200"/>
  </dgm:catLst>
  <dgm:styleLbl name="node0">
    <dgm:fillClrLst meth="repeat">
      <a:schemeClr val="accent5"/>
    </dgm:fillClrLst>
    <dgm:linClrLst meth="repeat">
      <a:schemeClr val="lt1"/>
    </dgm:linClrLst>
    <dgm:effectClrLst/>
    <dgm:txLinClrLst/>
    <dgm:txFillClrLst/>
    <dgm:txEffectClrLst/>
  </dgm:styleLbl>
  <dgm:styleLbl name="node1">
    <dgm:fillClrLst meth="repeat">
      <a:schemeClr val="accent5"/>
    </dgm:fillClrLst>
    <dgm:linClrLst meth="repeat">
      <a:schemeClr val="lt1"/>
    </dgm:linClrLst>
    <dgm:effectClrLst/>
    <dgm:txLinClrLst/>
    <dgm:txFillClrLst/>
    <dgm:txEffectClrLst/>
  </dgm:styleLbl>
  <dgm:styleLbl name="alignNode1">
    <dgm:fillClrLst meth="repeat">
      <a:schemeClr val="accent5"/>
    </dgm:fillClrLst>
    <dgm:linClrLst meth="repeat">
      <a:schemeClr val="accent5"/>
    </dgm:linClrLst>
    <dgm:effectClrLst/>
    <dgm:txLinClrLst/>
    <dgm:txFillClrLst/>
    <dgm:txEffectClrLst/>
  </dgm:styleLbl>
  <dgm:styleLbl name="lnNode1">
    <dgm:fillClrLst meth="repeat">
      <a:schemeClr val="accent5"/>
    </dgm:fillClrLst>
    <dgm:linClrLst meth="repeat">
      <a:schemeClr val="lt1"/>
    </dgm:linClrLst>
    <dgm:effectClrLst/>
    <dgm:txLinClrLst/>
    <dgm:txFillClrLst/>
    <dgm:txEffectClrLst/>
  </dgm:styleLbl>
  <dgm:styleLbl name="vennNode1">
    <dgm:fillClrLst meth="repeat">
      <a:schemeClr val="accent5">
        <a:alpha val="50000"/>
      </a:schemeClr>
    </dgm:fillClrLst>
    <dgm:linClrLst meth="repeat">
      <a:schemeClr val="lt1"/>
    </dgm:linClrLst>
    <dgm:effectClrLst/>
    <dgm:txLinClrLst/>
    <dgm:txFillClrLst/>
    <dgm:txEffectClrLst/>
  </dgm:styleLbl>
  <dgm:styleLbl name="node2">
    <dgm:fillClrLst meth="repeat">
      <a:schemeClr val="accent5"/>
    </dgm:fillClrLst>
    <dgm:linClrLst meth="repeat">
      <a:schemeClr val="lt1"/>
    </dgm:linClrLst>
    <dgm:effectClrLst/>
    <dgm:txLinClrLst/>
    <dgm:txFillClrLst/>
    <dgm:txEffectClrLst/>
  </dgm:styleLbl>
  <dgm:styleLbl name="node3">
    <dgm:fillClrLst meth="repeat">
      <a:schemeClr val="accent5"/>
    </dgm:fillClrLst>
    <dgm:linClrLst meth="repeat">
      <a:schemeClr val="lt1"/>
    </dgm:linClrLst>
    <dgm:effectClrLst/>
    <dgm:txLinClrLst/>
    <dgm:txFillClrLst/>
    <dgm:txEffectClrLst/>
  </dgm:styleLbl>
  <dgm:styleLbl name="node4">
    <dgm:fillClrLst meth="repeat">
      <a:schemeClr val="accent5"/>
    </dgm:fillClrLst>
    <dgm:linClrLst meth="repeat">
      <a:schemeClr val="lt1"/>
    </dgm:linClrLst>
    <dgm:effectClrLst/>
    <dgm:txLinClrLst/>
    <dgm:txFillClrLst/>
    <dgm:txEffectClrLst/>
  </dgm:styleLbl>
  <dgm:styleLbl name="fg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dgm:linClrLst>
    <dgm:effectClrLst/>
    <dgm:txLinClrLst/>
    <dgm:txFillClrLst/>
    <dgm:txEffectClrLst/>
  </dgm:styleLbl>
  <dgm:styleLbl name="asst1">
    <dgm:fillClrLst meth="repeat">
      <a:schemeClr val="accent5"/>
    </dgm:fillClrLst>
    <dgm:linClrLst meth="repeat">
      <a:schemeClr val="lt1"/>
    </dgm:linClrLst>
    <dgm:effectClrLst/>
    <dgm:txLinClrLst/>
    <dgm:txFillClrLst/>
    <dgm:txEffectClrLst/>
  </dgm:styleLbl>
  <dgm:styleLbl name="asst2">
    <dgm:fillClrLst meth="repeat">
      <a:schemeClr val="accent5"/>
    </dgm:fillClrLst>
    <dgm:linClrLst meth="repeat">
      <a:schemeClr val="lt1"/>
    </dgm:linClrLst>
    <dgm:effectClrLst/>
    <dgm:txLinClrLst/>
    <dgm:txFillClrLst/>
    <dgm:txEffectClrLst/>
  </dgm:styleLbl>
  <dgm:styleLbl name="asst3">
    <dgm:fillClrLst meth="repeat">
      <a:schemeClr val="accent5"/>
    </dgm:fillClrLst>
    <dgm:linClrLst meth="repeat">
      <a:schemeClr val="lt1"/>
    </dgm:linClrLst>
    <dgm:effectClrLst/>
    <dgm:txLinClrLst/>
    <dgm:txFillClrLst/>
    <dgm:txEffectClrLst/>
  </dgm:styleLbl>
  <dgm:styleLbl name="asst4">
    <dgm:fillClrLst meth="repeat">
      <a:schemeClr val="accent5"/>
    </dgm:fillClrLst>
    <dgm:linClrLst meth="repeat">
      <a:schemeClr val="lt1"/>
    </dgm:linClrLst>
    <dgm:effectClrLst/>
    <dgm:txLinClrLst/>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meth="repeat">
      <a:schemeClr val="lt1"/>
    </dgm:txFillClrLst>
    <dgm:txEffectClrLst/>
  </dgm:styleLbl>
  <dgm:styleLbl name="parChTrans2D2">
    <dgm:fillClrLst meth="repeat">
      <a:schemeClr val="accent5"/>
    </dgm:fillClrLst>
    <dgm:linClrLst meth="repeat">
      <a:schemeClr val="accent5"/>
    </dgm:linClrLst>
    <dgm:effectClrLst/>
    <dgm:txLinClrLst/>
    <dgm:txFillClrLst meth="repeat">
      <a:schemeClr val="lt1"/>
    </dgm:txFillClrLst>
    <dgm:txEffectClrLst/>
  </dgm:styleLbl>
  <dgm:styleLbl name="parChTrans2D3">
    <dgm:fillClrLst meth="repeat">
      <a:schemeClr val="accent5"/>
    </dgm:fillClrLst>
    <dgm:linClrLst meth="repeat">
      <a:schemeClr val="accent5"/>
    </dgm:linClrLst>
    <dgm:effectClrLst/>
    <dgm:txLinClrLst/>
    <dgm:txFillClrLst meth="repeat">
      <a:schemeClr val="lt1"/>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align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bg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2">
  <dgm:title val=""/>
  <dgm:desc val=""/>
  <dgm:catLst>
    <dgm:cat type="accent5" pri="11200"/>
  </dgm:catLst>
  <dgm:styleLbl name="node0">
    <dgm:fillClrLst meth="repeat">
      <a:schemeClr val="accent5"/>
    </dgm:fillClrLst>
    <dgm:linClrLst meth="repeat">
      <a:schemeClr val="lt1"/>
    </dgm:linClrLst>
    <dgm:effectClrLst/>
    <dgm:txLinClrLst/>
    <dgm:txFillClrLst/>
    <dgm:txEffectClrLst/>
  </dgm:styleLbl>
  <dgm:styleLbl name="node1">
    <dgm:fillClrLst meth="repeat">
      <a:schemeClr val="accent5"/>
    </dgm:fillClrLst>
    <dgm:linClrLst meth="repeat">
      <a:schemeClr val="lt1"/>
    </dgm:linClrLst>
    <dgm:effectClrLst/>
    <dgm:txLinClrLst/>
    <dgm:txFillClrLst/>
    <dgm:txEffectClrLst/>
  </dgm:styleLbl>
  <dgm:styleLbl name="alignNode1">
    <dgm:fillClrLst meth="repeat">
      <a:schemeClr val="accent5"/>
    </dgm:fillClrLst>
    <dgm:linClrLst meth="repeat">
      <a:schemeClr val="accent5"/>
    </dgm:linClrLst>
    <dgm:effectClrLst/>
    <dgm:txLinClrLst/>
    <dgm:txFillClrLst/>
    <dgm:txEffectClrLst/>
  </dgm:styleLbl>
  <dgm:styleLbl name="lnNode1">
    <dgm:fillClrLst meth="repeat">
      <a:schemeClr val="accent5"/>
    </dgm:fillClrLst>
    <dgm:linClrLst meth="repeat">
      <a:schemeClr val="lt1"/>
    </dgm:linClrLst>
    <dgm:effectClrLst/>
    <dgm:txLinClrLst/>
    <dgm:txFillClrLst/>
    <dgm:txEffectClrLst/>
  </dgm:styleLbl>
  <dgm:styleLbl name="vennNode1">
    <dgm:fillClrLst meth="repeat">
      <a:schemeClr val="accent5">
        <a:alpha val="50000"/>
      </a:schemeClr>
    </dgm:fillClrLst>
    <dgm:linClrLst meth="repeat">
      <a:schemeClr val="lt1"/>
    </dgm:linClrLst>
    <dgm:effectClrLst/>
    <dgm:txLinClrLst/>
    <dgm:txFillClrLst/>
    <dgm:txEffectClrLst/>
  </dgm:styleLbl>
  <dgm:styleLbl name="node2">
    <dgm:fillClrLst meth="repeat">
      <a:schemeClr val="accent5"/>
    </dgm:fillClrLst>
    <dgm:linClrLst meth="repeat">
      <a:schemeClr val="lt1"/>
    </dgm:linClrLst>
    <dgm:effectClrLst/>
    <dgm:txLinClrLst/>
    <dgm:txFillClrLst/>
    <dgm:txEffectClrLst/>
  </dgm:styleLbl>
  <dgm:styleLbl name="node3">
    <dgm:fillClrLst meth="repeat">
      <a:schemeClr val="accent5"/>
    </dgm:fillClrLst>
    <dgm:linClrLst meth="repeat">
      <a:schemeClr val="lt1"/>
    </dgm:linClrLst>
    <dgm:effectClrLst/>
    <dgm:txLinClrLst/>
    <dgm:txFillClrLst/>
    <dgm:txEffectClrLst/>
  </dgm:styleLbl>
  <dgm:styleLbl name="node4">
    <dgm:fillClrLst meth="repeat">
      <a:schemeClr val="accent5"/>
    </dgm:fillClrLst>
    <dgm:linClrLst meth="repeat">
      <a:schemeClr val="lt1"/>
    </dgm:linClrLst>
    <dgm:effectClrLst/>
    <dgm:txLinClrLst/>
    <dgm:txFillClrLst/>
    <dgm:txEffectClrLst/>
  </dgm:styleLbl>
  <dgm:styleLbl name="fg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dgm:linClrLst>
    <dgm:effectClrLst/>
    <dgm:txLinClrLst/>
    <dgm:txFillClrLst/>
    <dgm:txEffectClrLst/>
  </dgm:styleLbl>
  <dgm:styleLbl name="asst1">
    <dgm:fillClrLst meth="repeat">
      <a:schemeClr val="accent5"/>
    </dgm:fillClrLst>
    <dgm:linClrLst meth="repeat">
      <a:schemeClr val="lt1"/>
    </dgm:linClrLst>
    <dgm:effectClrLst/>
    <dgm:txLinClrLst/>
    <dgm:txFillClrLst/>
    <dgm:txEffectClrLst/>
  </dgm:styleLbl>
  <dgm:styleLbl name="asst2">
    <dgm:fillClrLst meth="repeat">
      <a:schemeClr val="accent5"/>
    </dgm:fillClrLst>
    <dgm:linClrLst meth="repeat">
      <a:schemeClr val="lt1"/>
    </dgm:linClrLst>
    <dgm:effectClrLst/>
    <dgm:txLinClrLst/>
    <dgm:txFillClrLst/>
    <dgm:txEffectClrLst/>
  </dgm:styleLbl>
  <dgm:styleLbl name="asst3">
    <dgm:fillClrLst meth="repeat">
      <a:schemeClr val="accent5"/>
    </dgm:fillClrLst>
    <dgm:linClrLst meth="repeat">
      <a:schemeClr val="lt1"/>
    </dgm:linClrLst>
    <dgm:effectClrLst/>
    <dgm:txLinClrLst/>
    <dgm:txFillClrLst/>
    <dgm:txEffectClrLst/>
  </dgm:styleLbl>
  <dgm:styleLbl name="asst4">
    <dgm:fillClrLst meth="repeat">
      <a:schemeClr val="accent5"/>
    </dgm:fillClrLst>
    <dgm:linClrLst meth="repeat">
      <a:schemeClr val="lt1"/>
    </dgm:linClrLst>
    <dgm:effectClrLst/>
    <dgm:txLinClrLst/>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meth="repeat">
      <a:schemeClr val="lt1"/>
    </dgm:txFillClrLst>
    <dgm:txEffectClrLst/>
  </dgm:styleLbl>
  <dgm:styleLbl name="parChTrans2D2">
    <dgm:fillClrLst meth="repeat">
      <a:schemeClr val="accent5"/>
    </dgm:fillClrLst>
    <dgm:linClrLst meth="repeat">
      <a:schemeClr val="accent5"/>
    </dgm:linClrLst>
    <dgm:effectClrLst/>
    <dgm:txLinClrLst/>
    <dgm:txFillClrLst meth="repeat">
      <a:schemeClr val="lt1"/>
    </dgm:txFillClrLst>
    <dgm:txEffectClrLst/>
  </dgm:styleLbl>
  <dgm:styleLbl name="parChTrans2D3">
    <dgm:fillClrLst meth="repeat">
      <a:schemeClr val="accent5"/>
    </dgm:fillClrLst>
    <dgm:linClrLst meth="repeat">
      <a:schemeClr val="accent5"/>
    </dgm:linClrLst>
    <dgm:effectClrLst/>
    <dgm:txLinClrLst/>
    <dgm:txFillClrLst meth="repeat">
      <a:schemeClr val="lt1"/>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align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bg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5_2">
  <dgm:title val=""/>
  <dgm:desc val=""/>
  <dgm:catLst>
    <dgm:cat type="accent5" pri="11200"/>
  </dgm:catLst>
  <dgm:styleLbl name="node0">
    <dgm:fillClrLst meth="repeat">
      <a:schemeClr val="accent5"/>
    </dgm:fillClrLst>
    <dgm:linClrLst meth="repeat">
      <a:schemeClr val="lt1"/>
    </dgm:linClrLst>
    <dgm:effectClrLst/>
    <dgm:txLinClrLst/>
    <dgm:txFillClrLst/>
    <dgm:txEffectClrLst/>
  </dgm:styleLbl>
  <dgm:styleLbl name="node1">
    <dgm:fillClrLst meth="repeat">
      <a:schemeClr val="accent5"/>
    </dgm:fillClrLst>
    <dgm:linClrLst meth="repeat">
      <a:schemeClr val="lt1"/>
    </dgm:linClrLst>
    <dgm:effectClrLst/>
    <dgm:txLinClrLst/>
    <dgm:txFillClrLst/>
    <dgm:txEffectClrLst/>
  </dgm:styleLbl>
  <dgm:styleLbl name="alignNode1">
    <dgm:fillClrLst meth="repeat">
      <a:schemeClr val="accent5"/>
    </dgm:fillClrLst>
    <dgm:linClrLst meth="repeat">
      <a:schemeClr val="accent5"/>
    </dgm:linClrLst>
    <dgm:effectClrLst/>
    <dgm:txLinClrLst/>
    <dgm:txFillClrLst/>
    <dgm:txEffectClrLst/>
  </dgm:styleLbl>
  <dgm:styleLbl name="lnNode1">
    <dgm:fillClrLst meth="repeat">
      <a:schemeClr val="accent5"/>
    </dgm:fillClrLst>
    <dgm:linClrLst meth="repeat">
      <a:schemeClr val="lt1"/>
    </dgm:linClrLst>
    <dgm:effectClrLst/>
    <dgm:txLinClrLst/>
    <dgm:txFillClrLst/>
    <dgm:txEffectClrLst/>
  </dgm:styleLbl>
  <dgm:styleLbl name="vennNode1">
    <dgm:fillClrLst meth="repeat">
      <a:schemeClr val="accent5">
        <a:alpha val="50000"/>
      </a:schemeClr>
    </dgm:fillClrLst>
    <dgm:linClrLst meth="repeat">
      <a:schemeClr val="lt1"/>
    </dgm:linClrLst>
    <dgm:effectClrLst/>
    <dgm:txLinClrLst/>
    <dgm:txFillClrLst/>
    <dgm:txEffectClrLst/>
  </dgm:styleLbl>
  <dgm:styleLbl name="node2">
    <dgm:fillClrLst meth="repeat">
      <a:schemeClr val="accent5"/>
    </dgm:fillClrLst>
    <dgm:linClrLst meth="repeat">
      <a:schemeClr val="lt1"/>
    </dgm:linClrLst>
    <dgm:effectClrLst/>
    <dgm:txLinClrLst/>
    <dgm:txFillClrLst/>
    <dgm:txEffectClrLst/>
  </dgm:styleLbl>
  <dgm:styleLbl name="node3">
    <dgm:fillClrLst meth="repeat">
      <a:schemeClr val="accent5"/>
    </dgm:fillClrLst>
    <dgm:linClrLst meth="repeat">
      <a:schemeClr val="lt1"/>
    </dgm:linClrLst>
    <dgm:effectClrLst/>
    <dgm:txLinClrLst/>
    <dgm:txFillClrLst/>
    <dgm:txEffectClrLst/>
  </dgm:styleLbl>
  <dgm:styleLbl name="node4">
    <dgm:fillClrLst meth="repeat">
      <a:schemeClr val="accent5"/>
    </dgm:fillClrLst>
    <dgm:linClrLst meth="repeat">
      <a:schemeClr val="lt1"/>
    </dgm:linClrLst>
    <dgm:effectClrLst/>
    <dgm:txLinClrLst/>
    <dgm:txFillClrLst/>
    <dgm:txEffectClrLst/>
  </dgm:styleLbl>
  <dgm:styleLbl name="fg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dgm:linClrLst>
    <dgm:effectClrLst/>
    <dgm:txLinClrLst/>
    <dgm:txFillClrLst/>
    <dgm:txEffectClrLst/>
  </dgm:styleLbl>
  <dgm:styleLbl name="asst1">
    <dgm:fillClrLst meth="repeat">
      <a:schemeClr val="accent5"/>
    </dgm:fillClrLst>
    <dgm:linClrLst meth="repeat">
      <a:schemeClr val="lt1"/>
    </dgm:linClrLst>
    <dgm:effectClrLst/>
    <dgm:txLinClrLst/>
    <dgm:txFillClrLst/>
    <dgm:txEffectClrLst/>
  </dgm:styleLbl>
  <dgm:styleLbl name="asst2">
    <dgm:fillClrLst meth="repeat">
      <a:schemeClr val="accent5"/>
    </dgm:fillClrLst>
    <dgm:linClrLst meth="repeat">
      <a:schemeClr val="lt1"/>
    </dgm:linClrLst>
    <dgm:effectClrLst/>
    <dgm:txLinClrLst/>
    <dgm:txFillClrLst/>
    <dgm:txEffectClrLst/>
  </dgm:styleLbl>
  <dgm:styleLbl name="asst3">
    <dgm:fillClrLst meth="repeat">
      <a:schemeClr val="accent5"/>
    </dgm:fillClrLst>
    <dgm:linClrLst meth="repeat">
      <a:schemeClr val="lt1"/>
    </dgm:linClrLst>
    <dgm:effectClrLst/>
    <dgm:txLinClrLst/>
    <dgm:txFillClrLst/>
    <dgm:txEffectClrLst/>
  </dgm:styleLbl>
  <dgm:styleLbl name="asst4">
    <dgm:fillClrLst meth="repeat">
      <a:schemeClr val="accent5"/>
    </dgm:fillClrLst>
    <dgm:linClrLst meth="repeat">
      <a:schemeClr val="lt1"/>
    </dgm:linClrLst>
    <dgm:effectClrLst/>
    <dgm:txLinClrLst/>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meth="repeat">
      <a:schemeClr val="lt1"/>
    </dgm:txFillClrLst>
    <dgm:txEffectClrLst/>
  </dgm:styleLbl>
  <dgm:styleLbl name="parChTrans2D2">
    <dgm:fillClrLst meth="repeat">
      <a:schemeClr val="accent5"/>
    </dgm:fillClrLst>
    <dgm:linClrLst meth="repeat">
      <a:schemeClr val="accent5"/>
    </dgm:linClrLst>
    <dgm:effectClrLst/>
    <dgm:txLinClrLst/>
    <dgm:txFillClrLst meth="repeat">
      <a:schemeClr val="lt1"/>
    </dgm:txFillClrLst>
    <dgm:txEffectClrLst/>
  </dgm:styleLbl>
  <dgm:styleLbl name="parChTrans2D3">
    <dgm:fillClrLst meth="repeat">
      <a:schemeClr val="accent5"/>
    </dgm:fillClrLst>
    <dgm:linClrLst meth="repeat">
      <a:schemeClr val="accent5"/>
    </dgm:linClrLst>
    <dgm:effectClrLst/>
    <dgm:txLinClrLst/>
    <dgm:txFillClrLst meth="repeat">
      <a:schemeClr val="lt1"/>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align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bg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5_2">
  <dgm:title val=""/>
  <dgm:desc val=""/>
  <dgm:catLst>
    <dgm:cat type="accent5" pri="11200"/>
  </dgm:catLst>
  <dgm:styleLbl name="node0">
    <dgm:fillClrLst meth="repeat">
      <a:schemeClr val="accent5"/>
    </dgm:fillClrLst>
    <dgm:linClrLst meth="repeat">
      <a:schemeClr val="lt1"/>
    </dgm:linClrLst>
    <dgm:effectClrLst/>
    <dgm:txLinClrLst/>
    <dgm:txFillClrLst/>
    <dgm:txEffectClrLst/>
  </dgm:styleLbl>
  <dgm:styleLbl name="node1">
    <dgm:fillClrLst meth="repeat">
      <a:schemeClr val="accent5"/>
    </dgm:fillClrLst>
    <dgm:linClrLst meth="repeat">
      <a:schemeClr val="lt1"/>
    </dgm:linClrLst>
    <dgm:effectClrLst/>
    <dgm:txLinClrLst/>
    <dgm:txFillClrLst/>
    <dgm:txEffectClrLst/>
  </dgm:styleLbl>
  <dgm:styleLbl name="alignNode1">
    <dgm:fillClrLst meth="repeat">
      <a:schemeClr val="accent5"/>
    </dgm:fillClrLst>
    <dgm:linClrLst meth="repeat">
      <a:schemeClr val="accent5"/>
    </dgm:linClrLst>
    <dgm:effectClrLst/>
    <dgm:txLinClrLst/>
    <dgm:txFillClrLst/>
    <dgm:txEffectClrLst/>
  </dgm:styleLbl>
  <dgm:styleLbl name="lnNode1">
    <dgm:fillClrLst meth="repeat">
      <a:schemeClr val="accent5"/>
    </dgm:fillClrLst>
    <dgm:linClrLst meth="repeat">
      <a:schemeClr val="lt1"/>
    </dgm:linClrLst>
    <dgm:effectClrLst/>
    <dgm:txLinClrLst/>
    <dgm:txFillClrLst/>
    <dgm:txEffectClrLst/>
  </dgm:styleLbl>
  <dgm:styleLbl name="vennNode1">
    <dgm:fillClrLst meth="repeat">
      <a:schemeClr val="accent5">
        <a:alpha val="50000"/>
      </a:schemeClr>
    </dgm:fillClrLst>
    <dgm:linClrLst meth="repeat">
      <a:schemeClr val="lt1"/>
    </dgm:linClrLst>
    <dgm:effectClrLst/>
    <dgm:txLinClrLst/>
    <dgm:txFillClrLst/>
    <dgm:txEffectClrLst/>
  </dgm:styleLbl>
  <dgm:styleLbl name="node2">
    <dgm:fillClrLst meth="repeat">
      <a:schemeClr val="accent5"/>
    </dgm:fillClrLst>
    <dgm:linClrLst meth="repeat">
      <a:schemeClr val="lt1"/>
    </dgm:linClrLst>
    <dgm:effectClrLst/>
    <dgm:txLinClrLst/>
    <dgm:txFillClrLst/>
    <dgm:txEffectClrLst/>
  </dgm:styleLbl>
  <dgm:styleLbl name="node3">
    <dgm:fillClrLst meth="repeat">
      <a:schemeClr val="accent5"/>
    </dgm:fillClrLst>
    <dgm:linClrLst meth="repeat">
      <a:schemeClr val="lt1"/>
    </dgm:linClrLst>
    <dgm:effectClrLst/>
    <dgm:txLinClrLst/>
    <dgm:txFillClrLst/>
    <dgm:txEffectClrLst/>
  </dgm:styleLbl>
  <dgm:styleLbl name="node4">
    <dgm:fillClrLst meth="repeat">
      <a:schemeClr val="accent5"/>
    </dgm:fillClrLst>
    <dgm:linClrLst meth="repeat">
      <a:schemeClr val="lt1"/>
    </dgm:linClrLst>
    <dgm:effectClrLst/>
    <dgm:txLinClrLst/>
    <dgm:txFillClrLst/>
    <dgm:txEffectClrLst/>
  </dgm:styleLbl>
  <dgm:styleLbl name="fg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5">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dgm:linClrLst>
    <dgm:effectClrLst/>
    <dgm:txLinClrLst/>
    <dgm:txFillClrLst/>
    <dgm:txEffectClrLst/>
  </dgm:styleLbl>
  <dgm:styleLbl name="asst1">
    <dgm:fillClrLst meth="repeat">
      <a:schemeClr val="accent5"/>
    </dgm:fillClrLst>
    <dgm:linClrLst meth="repeat">
      <a:schemeClr val="lt1"/>
    </dgm:linClrLst>
    <dgm:effectClrLst/>
    <dgm:txLinClrLst/>
    <dgm:txFillClrLst/>
    <dgm:txEffectClrLst/>
  </dgm:styleLbl>
  <dgm:styleLbl name="asst2">
    <dgm:fillClrLst meth="repeat">
      <a:schemeClr val="accent5"/>
    </dgm:fillClrLst>
    <dgm:linClrLst meth="repeat">
      <a:schemeClr val="lt1"/>
    </dgm:linClrLst>
    <dgm:effectClrLst/>
    <dgm:txLinClrLst/>
    <dgm:txFillClrLst/>
    <dgm:txEffectClrLst/>
  </dgm:styleLbl>
  <dgm:styleLbl name="asst3">
    <dgm:fillClrLst meth="repeat">
      <a:schemeClr val="accent5"/>
    </dgm:fillClrLst>
    <dgm:linClrLst meth="repeat">
      <a:schemeClr val="lt1"/>
    </dgm:linClrLst>
    <dgm:effectClrLst/>
    <dgm:txLinClrLst/>
    <dgm:txFillClrLst/>
    <dgm:txEffectClrLst/>
  </dgm:styleLbl>
  <dgm:styleLbl name="asst4">
    <dgm:fillClrLst meth="repeat">
      <a:schemeClr val="accent5"/>
    </dgm:fillClrLst>
    <dgm:linClrLst meth="repeat">
      <a:schemeClr val="lt1"/>
    </dgm:linClrLst>
    <dgm:effectClrLst/>
    <dgm:txLinClrLst/>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meth="repeat">
      <a:schemeClr val="lt1"/>
    </dgm:txFillClrLst>
    <dgm:txEffectClrLst/>
  </dgm:styleLbl>
  <dgm:styleLbl name="parChTrans2D2">
    <dgm:fillClrLst meth="repeat">
      <a:schemeClr val="accent5"/>
    </dgm:fillClrLst>
    <dgm:linClrLst meth="repeat">
      <a:schemeClr val="accent5"/>
    </dgm:linClrLst>
    <dgm:effectClrLst/>
    <dgm:txLinClrLst/>
    <dgm:txFillClrLst meth="repeat">
      <a:schemeClr val="lt1"/>
    </dgm:txFillClrLst>
    <dgm:txEffectClrLst/>
  </dgm:styleLbl>
  <dgm:styleLbl name="parChTrans2D3">
    <dgm:fillClrLst meth="repeat">
      <a:schemeClr val="accent5"/>
    </dgm:fillClrLst>
    <dgm:linClrLst meth="repeat">
      <a:schemeClr val="accent5"/>
    </dgm:linClrLst>
    <dgm:effectClrLst/>
    <dgm:txLinClrLst/>
    <dgm:txFillClrLst meth="repeat">
      <a:schemeClr val="lt1"/>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align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bgAccFollowNode1">
    <dgm:fillClrLst meth="repeat">
      <a:schemeClr val="accent5">
        <a:alpha val="90000"/>
        <a:tint val="40000"/>
      </a:schemeClr>
    </dgm:fillClrLst>
    <dgm:linClrLst meth="repeat">
      <a:schemeClr val="accent5">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9C883558-5E96-40C8-85C2-C50BBC5C5E1A}" type="doc">
      <dgm:prSet loTypeId="urn:microsoft.com/office/officeart/2005/8/layout/process1" loCatId="process" qsTypeId="urn:microsoft.com/office/officeart/2005/8/quickstyle/3d1" qsCatId="3D" csTypeId="urn:microsoft.com/office/officeart/2005/8/colors/accent5_2" csCatId="accent5" phldr="1"/>
      <dgm:spPr/>
    </dgm:pt>
    <dgm:pt modelId="{89D56B4B-CFD6-468D-B88A-C5F36537FD8B}">
      <dgm:prSet phldrT="[Text]" custT="1"/>
      <dgm:spPr/>
      <dgm:t>
        <a:bodyPr/>
        <a:lstStyle/>
        <a:p>
          <a:r>
            <a:rPr lang="en-IN" sz="1200"/>
            <a:t>Data Formatting</a:t>
          </a:r>
        </a:p>
      </dgm:t>
      <dgm:extLst>
        <a:ext uri="{E40237B7-FDA0-4F09-8148-C483321AD2D9}">
          <dgm14:cNvPr xmlns:dgm14="http://schemas.microsoft.com/office/drawing/2010/diagram" id="0" name="">
            <a:hlinkClick xmlns:r="http://schemas.openxmlformats.org/officeDocument/2006/relationships" r:id="rId1"/>
          </dgm14:cNvPr>
        </a:ext>
      </dgm:extLst>
    </dgm:pt>
    <dgm:pt modelId="{E488D7ED-51B7-4E7D-AD74-E59249A52B04}" type="parTrans" cxnId="{9921CE86-68B2-4927-BDCC-8ECA765B82E6}">
      <dgm:prSet/>
      <dgm:spPr/>
      <dgm:t>
        <a:bodyPr/>
        <a:lstStyle/>
        <a:p>
          <a:endParaRPr lang="en-IN" sz="1200"/>
        </a:p>
      </dgm:t>
    </dgm:pt>
    <dgm:pt modelId="{927B7EF3-5328-4E03-B9E6-6635A13EF757}" type="sibTrans" cxnId="{9921CE86-68B2-4927-BDCC-8ECA765B82E6}">
      <dgm:prSet custT="1"/>
      <dgm:spPr/>
      <dgm:t>
        <a:bodyPr/>
        <a:lstStyle/>
        <a:p>
          <a:endParaRPr lang="en-IN" sz="1200"/>
        </a:p>
      </dgm:t>
    </dgm:pt>
    <dgm:pt modelId="{E61F4AD9-12D5-4DA4-8BA9-E83C8A6C2AF1}">
      <dgm:prSet phldrT="[Text]" custT="1"/>
      <dgm:spPr/>
      <dgm:t>
        <a:bodyPr/>
        <a:lstStyle/>
        <a:p>
          <a:r>
            <a:rPr lang="en-IN" sz="1200"/>
            <a:t>Hyperlink</a:t>
          </a:r>
        </a:p>
      </dgm:t>
      <dgm:extLst>
        <a:ext uri="{E40237B7-FDA0-4F09-8148-C483321AD2D9}">
          <dgm14:cNvPr xmlns:dgm14="http://schemas.microsoft.com/office/drawing/2010/diagram" id="0" name="">
            <a:hlinkClick xmlns:r="http://schemas.openxmlformats.org/officeDocument/2006/relationships" r:id="rId2"/>
          </dgm14:cNvPr>
        </a:ext>
      </dgm:extLst>
    </dgm:pt>
    <dgm:pt modelId="{D5F9818C-7098-41B0-969F-6C5244BEC3FC}" type="parTrans" cxnId="{BF0C5D5B-A20A-4E03-AC10-B6A4D7E2DC26}">
      <dgm:prSet/>
      <dgm:spPr/>
      <dgm:t>
        <a:bodyPr/>
        <a:lstStyle/>
        <a:p>
          <a:endParaRPr lang="en-IN" sz="1200"/>
        </a:p>
      </dgm:t>
    </dgm:pt>
    <dgm:pt modelId="{A329ED28-8F28-46B3-972F-9CAFA525AFEC}" type="sibTrans" cxnId="{BF0C5D5B-A20A-4E03-AC10-B6A4D7E2DC26}">
      <dgm:prSet custT="1"/>
      <dgm:spPr/>
      <dgm:t>
        <a:bodyPr/>
        <a:lstStyle/>
        <a:p>
          <a:endParaRPr lang="en-IN" sz="1200"/>
        </a:p>
      </dgm:t>
    </dgm:pt>
    <dgm:pt modelId="{DFFB05EC-FC73-4D42-84CD-0F822E41253A}">
      <dgm:prSet phldrT="[Text]" custT="1"/>
      <dgm:spPr/>
      <dgm:t>
        <a:bodyPr/>
        <a:lstStyle/>
        <a:p>
          <a:r>
            <a:rPr lang="en-IN" sz="1200"/>
            <a:t>Freeze Panes</a:t>
          </a:r>
        </a:p>
      </dgm:t>
      <dgm:extLst>
        <a:ext uri="{E40237B7-FDA0-4F09-8148-C483321AD2D9}">
          <dgm14:cNvPr xmlns:dgm14="http://schemas.microsoft.com/office/drawing/2010/diagram" id="0" name="">
            <a:hlinkClick xmlns:r="http://schemas.openxmlformats.org/officeDocument/2006/relationships" r:id="rId3"/>
          </dgm14:cNvPr>
        </a:ext>
      </dgm:extLst>
    </dgm:pt>
    <dgm:pt modelId="{31781E5C-B717-4390-B2C6-3361F497BC22}" type="parTrans" cxnId="{8E20F21B-0E6F-46BE-AB9C-9C0555774A9A}">
      <dgm:prSet/>
      <dgm:spPr/>
      <dgm:t>
        <a:bodyPr/>
        <a:lstStyle/>
        <a:p>
          <a:endParaRPr lang="en-IN" sz="1200"/>
        </a:p>
      </dgm:t>
    </dgm:pt>
    <dgm:pt modelId="{24D7E5BE-D9FE-437A-B862-43D6D5344D23}" type="sibTrans" cxnId="{8E20F21B-0E6F-46BE-AB9C-9C0555774A9A}">
      <dgm:prSet custT="1"/>
      <dgm:spPr/>
      <dgm:t>
        <a:bodyPr/>
        <a:lstStyle/>
        <a:p>
          <a:endParaRPr lang="en-IN" sz="1200"/>
        </a:p>
      </dgm:t>
    </dgm:pt>
    <dgm:pt modelId="{F333D5F7-14A6-4B0B-833D-AD161B999F98}">
      <dgm:prSet phldrT="[Text]" custT="1"/>
      <dgm:spPr/>
      <dgm:t>
        <a:bodyPr/>
        <a:lstStyle/>
        <a:p>
          <a:r>
            <a:rPr lang="en-IN" sz="1200"/>
            <a:t>Remove Duplicates</a:t>
          </a:r>
        </a:p>
      </dgm:t>
      <dgm:extLst>
        <a:ext uri="{E40237B7-FDA0-4F09-8148-C483321AD2D9}">
          <dgm14:cNvPr xmlns:dgm14="http://schemas.microsoft.com/office/drawing/2010/diagram" id="0" name="">
            <a:hlinkClick xmlns:r="http://schemas.openxmlformats.org/officeDocument/2006/relationships" r:id="rId4"/>
          </dgm14:cNvPr>
        </a:ext>
      </dgm:extLst>
    </dgm:pt>
    <dgm:pt modelId="{52DC0657-ADB7-4A62-ADD0-12C8E900AC65}" type="parTrans" cxnId="{E83D0725-A353-43C0-B703-9B9181D6EFC2}">
      <dgm:prSet/>
      <dgm:spPr/>
      <dgm:t>
        <a:bodyPr/>
        <a:lstStyle/>
        <a:p>
          <a:endParaRPr lang="en-IN" sz="1200"/>
        </a:p>
      </dgm:t>
    </dgm:pt>
    <dgm:pt modelId="{CEA025EE-696D-4C08-AC47-402BF2FB9360}" type="sibTrans" cxnId="{E83D0725-A353-43C0-B703-9B9181D6EFC2}">
      <dgm:prSet/>
      <dgm:spPr/>
      <dgm:t>
        <a:bodyPr/>
        <a:lstStyle/>
        <a:p>
          <a:endParaRPr lang="en-IN" sz="1200"/>
        </a:p>
      </dgm:t>
    </dgm:pt>
    <dgm:pt modelId="{86FE70BE-053E-4D13-A0F0-6B2F6CEF1BD3}">
      <dgm:prSet phldrT="[Text]" custT="1"/>
      <dgm:spPr/>
      <dgm:t>
        <a:bodyPr/>
        <a:lstStyle/>
        <a:p>
          <a:r>
            <a:rPr lang="en-IN" sz="1200"/>
            <a:t>Sorting &amp; Filtering</a:t>
          </a:r>
        </a:p>
      </dgm:t>
      <dgm:extLst>
        <a:ext uri="{E40237B7-FDA0-4F09-8148-C483321AD2D9}">
          <dgm14:cNvPr xmlns:dgm14="http://schemas.microsoft.com/office/drawing/2010/diagram" id="0" name="">
            <a:hlinkClick xmlns:r="http://schemas.openxmlformats.org/officeDocument/2006/relationships" r:id="rId5"/>
          </dgm14:cNvPr>
        </a:ext>
      </dgm:extLst>
    </dgm:pt>
    <dgm:pt modelId="{7CCC9E81-7E9A-456F-9BAE-F42AE82B73B7}" type="parTrans" cxnId="{9B292D49-F6C6-4694-9A93-692C3EAA8235}">
      <dgm:prSet/>
      <dgm:spPr/>
      <dgm:t>
        <a:bodyPr/>
        <a:lstStyle/>
        <a:p>
          <a:endParaRPr lang="en-IN" sz="1200"/>
        </a:p>
      </dgm:t>
    </dgm:pt>
    <dgm:pt modelId="{A2CB71D1-F04E-4065-8DD5-78FE24CD31EC}" type="sibTrans" cxnId="{9B292D49-F6C6-4694-9A93-692C3EAA8235}">
      <dgm:prSet custT="1"/>
      <dgm:spPr/>
      <dgm:t>
        <a:bodyPr/>
        <a:lstStyle/>
        <a:p>
          <a:endParaRPr lang="en-IN" sz="1200"/>
        </a:p>
      </dgm:t>
    </dgm:pt>
    <dgm:pt modelId="{66A7AC6D-12ED-4281-99C5-1A717179611D}">
      <dgm:prSet phldrT="[Text]" custT="1"/>
      <dgm:spPr/>
      <dgm:t>
        <a:bodyPr/>
        <a:lstStyle/>
        <a:p>
          <a:r>
            <a:rPr lang="en-IN" sz="1200"/>
            <a:t>Text to Columns</a:t>
          </a:r>
        </a:p>
      </dgm:t>
      <dgm:extLst>
        <a:ext uri="{E40237B7-FDA0-4F09-8148-C483321AD2D9}">
          <dgm14:cNvPr xmlns:dgm14="http://schemas.microsoft.com/office/drawing/2010/diagram" id="0" name="">
            <a:hlinkClick xmlns:r="http://schemas.openxmlformats.org/officeDocument/2006/relationships" r:id="rId6"/>
          </dgm14:cNvPr>
        </a:ext>
      </dgm:extLst>
    </dgm:pt>
    <dgm:pt modelId="{44146190-1557-4367-9A8B-3AEFAE7EB2DD}" type="parTrans" cxnId="{EA7FD93D-9316-49E4-A3E1-03FB511530FE}">
      <dgm:prSet/>
      <dgm:spPr/>
      <dgm:t>
        <a:bodyPr/>
        <a:lstStyle/>
        <a:p>
          <a:endParaRPr lang="en-IN" sz="1200"/>
        </a:p>
      </dgm:t>
    </dgm:pt>
    <dgm:pt modelId="{B8047896-4D88-46A1-8C4A-5B4FE9646E5A}" type="sibTrans" cxnId="{EA7FD93D-9316-49E4-A3E1-03FB511530FE}">
      <dgm:prSet custT="1"/>
      <dgm:spPr/>
      <dgm:t>
        <a:bodyPr/>
        <a:lstStyle/>
        <a:p>
          <a:endParaRPr lang="en-IN" sz="1200"/>
        </a:p>
      </dgm:t>
    </dgm:pt>
    <dgm:pt modelId="{FBFC70FB-C8D3-41A6-8A1F-B37FAA3E4FAA}">
      <dgm:prSet phldrT="[Text]" custT="1"/>
      <dgm:spPr/>
      <dgm:t>
        <a:bodyPr/>
        <a:lstStyle/>
        <a:p>
          <a:r>
            <a:rPr lang="en-IN" sz="1200"/>
            <a:t>Highlight Duplicates</a:t>
          </a:r>
        </a:p>
      </dgm:t>
      <dgm:extLst>
        <a:ext uri="{E40237B7-FDA0-4F09-8148-C483321AD2D9}">
          <dgm14:cNvPr xmlns:dgm14="http://schemas.microsoft.com/office/drawing/2010/diagram" id="0" name="">
            <a:hlinkClick xmlns:r="http://schemas.openxmlformats.org/officeDocument/2006/relationships" r:id="rId7"/>
          </dgm14:cNvPr>
        </a:ext>
      </dgm:extLst>
    </dgm:pt>
    <dgm:pt modelId="{DBA92F87-0474-4898-910C-EF1AAFC83970}" type="parTrans" cxnId="{2A3BE153-959B-475D-9D43-DF001C89E9C8}">
      <dgm:prSet/>
      <dgm:spPr/>
      <dgm:t>
        <a:bodyPr/>
        <a:lstStyle/>
        <a:p>
          <a:endParaRPr lang="en-IN" sz="1200"/>
        </a:p>
      </dgm:t>
    </dgm:pt>
    <dgm:pt modelId="{6311064F-97CC-40F4-B9AE-B4DC39508151}" type="sibTrans" cxnId="{2A3BE153-959B-475D-9D43-DF001C89E9C8}">
      <dgm:prSet custT="1"/>
      <dgm:spPr/>
      <dgm:t>
        <a:bodyPr/>
        <a:lstStyle/>
        <a:p>
          <a:endParaRPr lang="en-IN" sz="1200"/>
        </a:p>
      </dgm:t>
    </dgm:pt>
    <dgm:pt modelId="{41B6676B-844C-409D-9F65-72553F348E79}" type="pres">
      <dgm:prSet presAssocID="{9C883558-5E96-40C8-85C2-C50BBC5C5E1A}" presName="Name0" presStyleCnt="0">
        <dgm:presLayoutVars>
          <dgm:dir/>
          <dgm:resizeHandles val="exact"/>
        </dgm:presLayoutVars>
      </dgm:prSet>
      <dgm:spPr/>
    </dgm:pt>
    <dgm:pt modelId="{5BEBB5A8-330E-454F-949F-CB45D614DEE6}" type="pres">
      <dgm:prSet presAssocID="{89D56B4B-CFD6-468D-B88A-C5F36537FD8B}" presName="node" presStyleLbl="node1" presStyleIdx="0" presStyleCnt="7">
        <dgm:presLayoutVars>
          <dgm:bulletEnabled val="1"/>
        </dgm:presLayoutVars>
      </dgm:prSet>
      <dgm:spPr/>
    </dgm:pt>
    <dgm:pt modelId="{C7E094A6-05F8-4269-8E88-BB198EF79D70}" type="pres">
      <dgm:prSet presAssocID="{927B7EF3-5328-4E03-B9E6-6635A13EF757}" presName="sibTrans" presStyleLbl="sibTrans2D1" presStyleIdx="0" presStyleCnt="6"/>
      <dgm:spPr/>
    </dgm:pt>
    <dgm:pt modelId="{5CFE88B6-F047-493C-AA7D-0EA5AD5BC9E4}" type="pres">
      <dgm:prSet presAssocID="{927B7EF3-5328-4E03-B9E6-6635A13EF757}" presName="connectorText" presStyleLbl="sibTrans2D1" presStyleIdx="0" presStyleCnt="6"/>
      <dgm:spPr/>
    </dgm:pt>
    <dgm:pt modelId="{0F6C9114-67EB-41EE-8E7A-ABF77B69B847}" type="pres">
      <dgm:prSet presAssocID="{E61F4AD9-12D5-4DA4-8BA9-E83C8A6C2AF1}" presName="node" presStyleLbl="node1" presStyleIdx="1" presStyleCnt="7">
        <dgm:presLayoutVars>
          <dgm:bulletEnabled val="1"/>
        </dgm:presLayoutVars>
      </dgm:prSet>
      <dgm:spPr/>
    </dgm:pt>
    <dgm:pt modelId="{3BBE6323-5558-4050-891F-A8A61560CB90}" type="pres">
      <dgm:prSet presAssocID="{A329ED28-8F28-46B3-972F-9CAFA525AFEC}" presName="sibTrans" presStyleLbl="sibTrans2D1" presStyleIdx="1" presStyleCnt="6"/>
      <dgm:spPr/>
    </dgm:pt>
    <dgm:pt modelId="{2B820225-CEE9-4558-ACEA-8C7DA1C95507}" type="pres">
      <dgm:prSet presAssocID="{A329ED28-8F28-46B3-972F-9CAFA525AFEC}" presName="connectorText" presStyleLbl="sibTrans2D1" presStyleIdx="1" presStyleCnt="6"/>
      <dgm:spPr/>
    </dgm:pt>
    <dgm:pt modelId="{ECFA1B7D-A0FB-4073-BF3B-87AD3DBC7A35}" type="pres">
      <dgm:prSet presAssocID="{DFFB05EC-FC73-4D42-84CD-0F822E41253A}" presName="node" presStyleLbl="node1" presStyleIdx="2" presStyleCnt="7">
        <dgm:presLayoutVars>
          <dgm:bulletEnabled val="1"/>
        </dgm:presLayoutVars>
      </dgm:prSet>
      <dgm:spPr/>
    </dgm:pt>
    <dgm:pt modelId="{39CDC34B-32EB-496F-AC49-5C8A91922018}" type="pres">
      <dgm:prSet presAssocID="{24D7E5BE-D9FE-437A-B862-43D6D5344D23}" presName="sibTrans" presStyleLbl="sibTrans2D1" presStyleIdx="2" presStyleCnt="6"/>
      <dgm:spPr/>
    </dgm:pt>
    <dgm:pt modelId="{0A806FEB-12A0-4F0B-80B1-751682B695B4}" type="pres">
      <dgm:prSet presAssocID="{24D7E5BE-D9FE-437A-B862-43D6D5344D23}" presName="connectorText" presStyleLbl="sibTrans2D1" presStyleIdx="2" presStyleCnt="6"/>
      <dgm:spPr/>
    </dgm:pt>
    <dgm:pt modelId="{227D315B-4F61-48C1-B471-CD22F8BA5778}" type="pres">
      <dgm:prSet presAssocID="{86FE70BE-053E-4D13-A0F0-6B2F6CEF1BD3}" presName="node" presStyleLbl="node1" presStyleIdx="3" presStyleCnt="7">
        <dgm:presLayoutVars>
          <dgm:bulletEnabled val="1"/>
        </dgm:presLayoutVars>
      </dgm:prSet>
      <dgm:spPr/>
    </dgm:pt>
    <dgm:pt modelId="{AC2731AB-7650-4544-A2A3-262179354A76}" type="pres">
      <dgm:prSet presAssocID="{A2CB71D1-F04E-4065-8DD5-78FE24CD31EC}" presName="sibTrans" presStyleLbl="sibTrans2D1" presStyleIdx="3" presStyleCnt="6"/>
      <dgm:spPr/>
    </dgm:pt>
    <dgm:pt modelId="{0F44CD97-6A23-425F-BEFA-75FE3EF74614}" type="pres">
      <dgm:prSet presAssocID="{A2CB71D1-F04E-4065-8DD5-78FE24CD31EC}" presName="connectorText" presStyleLbl="sibTrans2D1" presStyleIdx="3" presStyleCnt="6"/>
      <dgm:spPr/>
    </dgm:pt>
    <dgm:pt modelId="{34E8A85C-700E-48D4-A720-C0BCA216324B}" type="pres">
      <dgm:prSet presAssocID="{66A7AC6D-12ED-4281-99C5-1A717179611D}" presName="node" presStyleLbl="node1" presStyleIdx="4" presStyleCnt="7">
        <dgm:presLayoutVars>
          <dgm:bulletEnabled val="1"/>
        </dgm:presLayoutVars>
      </dgm:prSet>
      <dgm:spPr/>
    </dgm:pt>
    <dgm:pt modelId="{E5DCBC5D-686B-42FF-A5A3-E836D5EFD94D}" type="pres">
      <dgm:prSet presAssocID="{B8047896-4D88-46A1-8C4A-5B4FE9646E5A}" presName="sibTrans" presStyleLbl="sibTrans2D1" presStyleIdx="4" presStyleCnt="6"/>
      <dgm:spPr/>
    </dgm:pt>
    <dgm:pt modelId="{F46D1142-E3F3-42FD-B41E-23969C798D7C}" type="pres">
      <dgm:prSet presAssocID="{B8047896-4D88-46A1-8C4A-5B4FE9646E5A}" presName="connectorText" presStyleLbl="sibTrans2D1" presStyleIdx="4" presStyleCnt="6"/>
      <dgm:spPr/>
    </dgm:pt>
    <dgm:pt modelId="{F215B279-51AC-4817-91A6-766CD856459C}" type="pres">
      <dgm:prSet presAssocID="{FBFC70FB-C8D3-41A6-8A1F-B37FAA3E4FAA}" presName="node" presStyleLbl="node1" presStyleIdx="5" presStyleCnt="7">
        <dgm:presLayoutVars>
          <dgm:bulletEnabled val="1"/>
        </dgm:presLayoutVars>
      </dgm:prSet>
      <dgm:spPr/>
    </dgm:pt>
    <dgm:pt modelId="{E4B0D041-5694-4466-A532-DC1B221FEFA8}" type="pres">
      <dgm:prSet presAssocID="{6311064F-97CC-40F4-B9AE-B4DC39508151}" presName="sibTrans" presStyleLbl="sibTrans2D1" presStyleIdx="5" presStyleCnt="6"/>
      <dgm:spPr/>
    </dgm:pt>
    <dgm:pt modelId="{6D853E7D-C510-406B-97DD-FFD4BA7869A1}" type="pres">
      <dgm:prSet presAssocID="{6311064F-97CC-40F4-B9AE-B4DC39508151}" presName="connectorText" presStyleLbl="sibTrans2D1" presStyleIdx="5" presStyleCnt="6"/>
      <dgm:spPr/>
    </dgm:pt>
    <dgm:pt modelId="{0C621026-5E8C-4FE6-8AD1-D3139BFF232F}" type="pres">
      <dgm:prSet presAssocID="{F333D5F7-14A6-4B0B-833D-AD161B999F98}" presName="node" presStyleLbl="node1" presStyleIdx="6" presStyleCnt="7">
        <dgm:presLayoutVars>
          <dgm:bulletEnabled val="1"/>
        </dgm:presLayoutVars>
      </dgm:prSet>
      <dgm:spPr/>
    </dgm:pt>
  </dgm:ptLst>
  <dgm:cxnLst>
    <dgm:cxn modelId="{83599906-11C1-4B18-BA53-593840057999}" type="presOf" srcId="{6311064F-97CC-40F4-B9AE-B4DC39508151}" destId="{6D853E7D-C510-406B-97DD-FFD4BA7869A1}" srcOrd="1" destOrd="0" presId="urn:microsoft.com/office/officeart/2005/8/layout/process1"/>
    <dgm:cxn modelId="{CFA38907-859F-4A1D-BB80-DABD2B216B73}" type="presOf" srcId="{A2CB71D1-F04E-4065-8DD5-78FE24CD31EC}" destId="{0F44CD97-6A23-425F-BEFA-75FE3EF74614}" srcOrd="1" destOrd="0" presId="urn:microsoft.com/office/officeart/2005/8/layout/process1"/>
    <dgm:cxn modelId="{4063640D-38BE-44B6-9723-D64383D9B919}" type="presOf" srcId="{24D7E5BE-D9FE-437A-B862-43D6D5344D23}" destId="{0A806FEB-12A0-4F0B-80B1-751682B695B4}" srcOrd="1" destOrd="0" presId="urn:microsoft.com/office/officeart/2005/8/layout/process1"/>
    <dgm:cxn modelId="{D76ED40D-9F2A-4087-B221-CF09FAD3BF40}" type="presOf" srcId="{B8047896-4D88-46A1-8C4A-5B4FE9646E5A}" destId="{E5DCBC5D-686B-42FF-A5A3-E836D5EFD94D}" srcOrd="0" destOrd="0" presId="urn:microsoft.com/office/officeart/2005/8/layout/process1"/>
    <dgm:cxn modelId="{9D613914-95D4-41AB-A501-C2052DED73D3}" type="presOf" srcId="{89D56B4B-CFD6-468D-B88A-C5F36537FD8B}" destId="{5BEBB5A8-330E-454F-949F-CB45D614DEE6}" srcOrd="0" destOrd="0" presId="urn:microsoft.com/office/officeart/2005/8/layout/process1"/>
    <dgm:cxn modelId="{8E20F21B-0E6F-46BE-AB9C-9C0555774A9A}" srcId="{9C883558-5E96-40C8-85C2-C50BBC5C5E1A}" destId="{DFFB05EC-FC73-4D42-84CD-0F822E41253A}" srcOrd="2" destOrd="0" parTransId="{31781E5C-B717-4390-B2C6-3361F497BC22}" sibTransId="{24D7E5BE-D9FE-437A-B862-43D6D5344D23}"/>
    <dgm:cxn modelId="{E83D0725-A353-43C0-B703-9B9181D6EFC2}" srcId="{9C883558-5E96-40C8-85C2-C50BBC5C5E1A}" destId="{F333D5F7-14A6-4B0B-833D-AD161B999F98}" srcOrd="6" destOrd="0" parTransId="{52DC0657-ADB7-4A62-ADD0-12C8E900AC65}" sibTransId="{CEA025EE-696D-4C08-AC47-402BF2FB9360}"/>
    <dgm:cxn modelId="{D5F53B25-A270-4882-B26F-6C1E56546F22}" type="presOf" srcId="{F333D5F7-14A6-4B0B-833D-AD161B999F98}" destId="{0C621026-5E8C-4FE6-8AD1-D3139BFF232F}" srcOrd="0" destOrd="0" presId="urn:microsoft.com/office/officeart/2005/8/layout/process1"/>
    <dgm:cxn modelId="{96A37E31-D8F5-4531-A0C8-0E0A6F85895C}" type="presOf" srcId="{927B7EF3-5328-4E03-B9E6-6635A13EF757}" destId="{5CFE88B6-F047-493C-AA7D-0EA5AD5BC9E4}" srcOrd="1" destOrd="0" presId="urn:microsoft.com/office/officeart/2005/8/layout/process1"/>
    <dgm:cxn modelId="{EA7FD93D-9316-49E4-A3E1-03FB511530FE}" srcId="{9C883558-5E96-40C8-85C2-C50BBC5C5E1A}" destId="{66A7AC6D-12ED-4281-99C5-1A717179611D}" srcOrd="4" destOrd="0" parTransId="{44146190-1557-4367-9A8B-3AEFAE7EB2DD}" sibTransId="{B8047896-4D88-46A1-8C4A-5B4FE9646E5A}"/>
    <dgm:cxn modelId="{BF0C5D5B-A20A-4E03-AC10-B6A4D7E2DC26}" srcId="{9C883558-5E96-40C8-85C2-C50BBC5C5E1A}" destId="{E61F4AD9-12D5-4DA4-8BA9-E83C8A6C2AF1}" srcOrd="1" destOrd="0" parTransId="{D5F9818C-7098-41B0-969F-6C5244BEC3FC}" sibTransId="{A329ED28-8F28-46B3-972F-9CAFA525AFEC}"/>
    <dgm:cxn modelId="{9B292D49-F6C6-4694-9A93-692C3EAA8235}" srcId="{9C883558-5E96-40C8-85C2-C50BBC5C5E1A}" destId="{86FE70BE-053E-4D13-A0F0-6B2F6CEF1BD3}" srcOrd="3" destOrd="0" parTransId="{7CCC9E81-7E9A-456F-9BAE-F42AE82B73B7}" sibTransId="{A2CB71D1-F04E-4065-8DD5-78FE24CD31EC}"/>
    <dgm:cxn modelId="{F418086A-42DF-4E41-9480-86176AD0857E}" type="presOf" srcId="{9C883558-5E96-40C8-85C2-C50BBC5C5E1A}" destId="{41B6676B-844C-409D-9F65-72553F348E79}" srcOrd="0" destOrd="0" presId="urn:microsoft.com/office/officeart/2005/8/layout/process1"/>
    <dgm:cxn modelId="{2A3BE153-959B-475D-9D43-DF001C89E9C8}" srcId="{9C883558-5E96-40C8-85C2-C50BBC5C5E1A}" destId="{FBFC70FB-C8D3-41A6-8A1F-B37FAA3E4FAA}" srcOrd="5" destOrd="0" parTransId="{DBA92F87-0474-4898-910C-EF1AAFC83970}" sibTransId="{6311064F-97CC-40F4-B9AE-B4DC39508151}"/>
    <dgm:cxn modelId="{2EA89455-6BF0-455C-ABCA-276D7A8DFCFF}" type="presOf" srcId="{86FE70BE-053E-4D13-A0F0-6B2F6CEF1BD3}" destId="{227D315B-4F61-48C1-B471-CD22F8BA5778}" srcOrd="0" destOrd="0" presId="urn:microsoft.com/office/officeart/2005/8/layout/process1"/>
    <dgm:cxn modelId="{638E8F82-DA53-41A0-BC57-D06BD9A3B894}" type="presOf" srcId="{E61F4AD9-12D5-4DA4-8BA9-E83C8A6C2AF1}" destId="{0F6C9114-67EB-41EE-8E7A-ABF77B69B847}" srcOrd="0" destOrd="0" presId="urn:microsoft.com/office/officeart/2005/8/layout/process1"/>
    <dgm:cxn modelId="{9921CE86-68B2-4927-BDCC-8ECA765B82E6}" srcId="{9C883558-5E96-40C8-85C2-C50BBC5C5E1A}" destId="{89D56B4B-CFD6-468D-B88A-C5F36537FD8B}" srcOrd="0" destOrd="0" parTransId="{E488D7ED-51B7-4E7D-AD74-E59249A52B04}" sibTransId="{927B7EF3-5328-4E03-B9E6-6635A13EF757}"/>
    <dgm:cxn modelId="{D18CC68A-A757-47EA-94BD-8AD2841DEF6B}" type="presOf" srcId="{B8047896-4D88-46A1-8C4A-5B4FE9646E5A}" destId="{F46D1142-E3F3-42FD-B41E-23969C798D7C}" srcOrd="1" destOrd="0" presId="urn:microsoft.com/office/officeart/2005/8/layout/process1"/>
    <dgm:cxn modelId="{51306D9C-E912-423F-8B4B-2FFB40598584}" type="presOf" srcId="{24D7E5BE-D9FE-437A-B862-43D6D5344D23}" destId="{39CDC34B-32EB-496F-AC49-5C8A91922018}" srcOrd="0" destOrd="0" presId="urn:microsoft.com/office/officeart/2005/8/layout/process1"/>
    <dgm:cxn modelId="{02E702AC-004A-4DD0-803C-777D5643F7C3}" type="presOf" srcId="{6311064F-97CC-40F4-B9AE-B4DC39508151}" destId="{E4B0D041-5694-4466-A532-DC1B221FEFA8}" srcOrd="0" destOrd="0" presId="urn:microsoft.com/office/officeart/2005/8/layout/process1"/>
    <dgm:cxn modelId="{08F090AE-A9FC-4524-89E3-8C35E1D90347}" type="presOf" srcId="{DFFB05EC-FC73-4D42-84CD-0F822E41253A}" destId="{ECFA1B7D-A0FB-4073-BF3B-87AD3DBC7A35}" srcOrd="0" destOrd="0" presId="urn:microsoft.com/office/officeart/2005/8/layout/process1"/>
    <dgm:cxn modelId="{EA4EE1C5-0225-4EE1-A623-B6C8E3A63560}" type="presOf" srcId="{FBFC70FB-C8D3-41A6-8A1F-B37FAA3E4FAA}" destId="{F215B279-51AC-4817-91A6-766CD856459C}" srcOrd="0" destOrd="0" presId="urn:microsoft.com/office/officeart/2005/8/layout/process1"/>
    <dgm:cxn modelId="{0BAE04D0-8A8B-4EF7-B02C-F4B5C8E3785F}" type="presOf" srcId="{A329ED28-8F28-46B3-972F-9CAFA525AFEC}" destId="{3BBE6323-5558-4050-891F-A8A61560CB90}" srcOrd="0" destOrd="0" presId="urn:microsoft.com/office/officeart/2005/8/layout/process1"/>
    <dgm:cxn modelId="{C1A959DA-B982-4234-8985-76A40A2776DE}" type="presOf" srcId="{A2CB71D1-F04E-4065-8DD5-78FE24CD31EC}" destId="{AC2731AB-7650-4544-A2A3-262179354A76}" srcOrd="0" destOrd="0" presId="urn:microsoft.com/office/officeart/2005/8/layout/process1"/>
    <dgm:cxn modelId="{FF3147F0-B5CC-4924-964D-8A900BA89A72}" type="presOf" srcId="{927B7EF3-5328-4E03-B9E6-6635A13EF757}" destId="{C7E094A6-05F8-4269-8E88-BB198EF79D70}" srcOrd="0" destOrd="0" presId="urn:microsoft.com/office/officeart/2005/8/layout/process1"/>
    <dgm:cxn modelId="{0A96B5F3-9E21-454B-A62C-7BAB2C7DC876}" type="presOf" srcId="{66A7AC6D-12ED-4281-99C5-1A717179611D}" destId="{34E8A85C-700E-48D4-A720-C0BCA216324B}" srcOrd="0" destOrd="0" presId="urn:microsoft.com/office/officeart/2005/8/layout/process1"/>
    <dgm:cxn modelId="{C2E9A4F5-F6BE-44C5-8387-4702BCF86906}" type="presOf" srcId="{A329ED28-8F28-46B3-972F-9CAFA525AFEC}" destId="{2B820225-CEE9-4558-ACEA-8C7DA1C95507}" srcOrd="1" destOrd="0" presId="urn:microsoft.com/office/officeart/2005/8/layout/process1"/>
    <dgm:cxn modelId="{94EB8F49-2E3E-45F8-AC4C-4D6589D0EB54}" type="presParOf" srcId="{41B6676B-844C-409D-9F65-72553F348E79}" destId="{5BEBB5A8-330E-454F-949F-CB45D614DEE6}" srcOrd="0" destOrd="0" presId="urn:microsoft.com/office/officeart/2005/8/layout/process1"/>
    <dgm:cxn modelId="{F9BB9DE7-A7B2-4E48-AC5A-90E2F2C61FB9}" type="presParOf" srcId="{41B6676B-844C-409D-9F65-72553F348E79}" destId="{C7E094A6-05F8-4269-8E88-BB198EF79D70}" srcOrd="1" destOrd="0" presId="urn:microsoft.com/office/officeart/2005/8/layout/process1"/>
    <dgm:cxn modelId="{7F1A3279-FBEE-4A3D-BAF4-E89CEB7C8FA3}" type="presParOf" srcId="{C7E094A6-05F8-4269-8E88-BB198EF79D70}" destId="{5CFE88B6-F047-493C-AA7D-0EA5AD5BC9E4}" srcOrd="0" destOrd="0" presId="urn:microsoft.com/office/officeart/2005/8/layout/process1"/>
    <dgm:cxn modelId="{6A941E18-EF59-416B-B9BF-2FC534418018}" type="presParOf" srcId="{41B6676B-844C-409D-9F65-72553F348E79}" destId="{0F6C9114-67EB-41EE-8E7A-ABF77B69B847}" srcOrd="2" destOrd="0" presId="urn:microsoft.com/office/officeart/2005/8/layout/process1"/>
    <dgm:cxn modelId="{E1B7DDA8-3C0B-4069-A9AE-B45E2BD8AB45}" type="presParOf" srcId="{41B6676B-844C-409D-9F65-72553F348E79}" destId="{3BBE6323-5558-4050-891F-A8A61560CB90}" srcOrd="3" destOrd="0" presId="urn:microsoft.com/office/officeart/2005/8/layout/process1"/>
    <dgm:cxn modelId="{B88C1BBD-68DF-420E-B394-DD0B016FBB55}" type="presParOf" srcId="{3BBE6323-5558-4050-891F-A8A61560CB90}" destId="{2B820225-CEE9-4558-ACEA-8C7DA1C95507}" srcOrd="0" destOrd="0" presId="urn:microsoft.com/office/officeart/2005/8/layout/process1"/>
    <dgm:cxn modelId="{EF5323BA-BDDC-4D07-A403-ABD4373FBB47}" type="presParOf" srcId="{41B6676B-844C-409D-9F65-72553F348E79}" destId="{ECFA1B7D-A0FB-4073-BF3B-87AD3DBC7A35}" srcOrd="4" destOrd="0" presId="urn:microsoft.com/office/officeart/2005/8/layout/process1"/>
    <dgm:cxn modelId="{C5683FAC-2490-420A-88B5-6F0C59D204C3}" type="presParOf" srcId="{41B6676B-844C-409D-9F65-72553F348E79}" destId="{39CDC34B-32EB-496F-AC49-5C8A91922018}" srcOrd="5" destOrd="0" presId="urn:microsoft.com/office/officeart/2005/8/layout/process1"/>
    <dgm:cxn modelId="{0B528F01-5E46-4643-B726-9CF0EAF4EA98}" type="presParOf" srcId="{39CDC34B-32EB-496F-AC49-5C8A91922018}" destId="{0A806FEB-12A0-4F0B-80B1-751682B695B4}" srcOrd="0" destOrd="0" presId="urn:microsoft.com/office/officeart/2005/8/layout/process1"/>
    <dgm:cxn modelId="{052F14DD-2625-4946-A6C5-279D492A98B0}" type="presParOf" srcId="{41B6676B-844C-409D-9F65-72553F348E79}" destId="{227D315B-4F61-48C1-B471-CD22F8BA5778}" srcOrd="6" destOrd="0" presId="urn:microsoft.com/office/officeart/2005/8/layout/process1"/>
    <dgm:cxn modelId="{A0E9F2A3-410D-4BAA-AF5B-2A8D6416948C}" type="presParOf" srcId="{41B6676B-844C-409D-9F65-72553F348E79}" destId="{AC2731AB-7650-4544-A2A3-262179354A76}" srcOrd="7" destOrd="0" presId="urn:microsoft.com/office/officeart/2005/8/layout/process1"/>
    <dgm:cxn modelId="{2E2FC877-DACB-405C-AD88-B73D9330F63D}" type="presParOf" srcId="{AC2731AB-7650-4544-A2A3-262179354A76}" destId="{0F44CD97-6A23-425F-BEFA-75FE3EF74614}" srcOrd="0" destOrd="0" presId="urn:microsoft.com/office/officeart/2005/8/layout/process1"/>
    <dgm:cxn modelId="{A844A31D-E9E5-4C5E-AD28-1CBF097A81B5}" type="presParOf" srcId="{41B6676B-844C-409D-9F65-72553F348E79}" destId="{34E8A85C-700E-48D4-A720-C0BCA216324B}" srcOrd="8" destOrd="0" presId="urn:microsoft.com/office/officeart/2005/8/layout/process1"/>
    <dgm:cxn modelId="{8FC046C6-6A7A-4057-A930-BB19B753D03F}" type="presParOf" srcId="{41B6676B-844C-409D-9F65-72553F348E79}" destId="{E5DCBC5D-686B-42FF-A5A3-E836D5EFD94D}" srcOrd="9" destOrd="0" presId="urn:microsoft.com/office/officeart/2005/8/layout/process1"/>
    <dgm:cxn modelId="{ABB81FD6-FE7A-4624-B0C6-3FC0FE91B260}" type="presParOf" srcId="{E5DCBC5D-686B-42FF-A5A3-E836D5EFD94D}" destId="{F46D1142-E3F3-42FD-B41E-23969C798D7C}" srcOrd="0" destOrd="0" presId="urn:microsoft.com/office/officeart/2005/8/layout/process1"/>
    <dgm:cxn modelId="{5AB25651-C13B-424F-9A36-7BC9E86C317D}" type="presParOf" srcId="{41B6676B-844C-409D-9F65-72553F348E79}" destId="{F215B279-51AC-4817-91A6-766CD856459C}" srcOrd="10" destOrd="0" presId="urn:microsoft.com/office/officeart/2005/8/layout/process1"/>
    <dgm:cxn modelId="{FFF07519-878B-4FB4-863A-7A6302CC37F8}" type="presParOf" srcId="{41B6676B-844C-409D-9F65-72553F348E79}" destId="{E4B0D041-5694-4466-A532-DC1B221FEFA8}" srcOrd="11" destOrd="0" presId="urn:microsoft.com/office/officeart/2005/8/layout/process1"/>
    <dgm:cxn modelId="{D744A2BB-EE8A-4537-A777-5B539CE03765}" type="presParOf" srcId="{E4B0D041-5694-4466-A532-DC1B221FEFA8}" destId="{6D853E7D-C510-406B-97DD-FFD4BA7869A1}" srcOrd="0" destOrd="0" presId="urn:microsoft.com/office/officeart/2005/8/layout/process1"/>
    <dgm:cxn modelId="{3D5CC426-5885-4634-8BD7-DCE2321F01C4}" type="presParOf" srcId="{41B6676B-844C-409D-9F65-72553F348E79}" destId="{0C621026-5E8C-4FE6-8AD1-D3139BFF232F}" srcOrd="12"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9C883558-5E96-40C8-85C2-C50BBC5C5E1A}" type="doc">
      <dgm:prSet loTypeId="urn:microsoft.com/office/officeart/2005/8/layout/process1" loCatId="process" qsTypeId="urn:microsoft.com/office/officeart/2005/8/quickstyle/3d1" qsCatId="3D" csTypeId="urn:microsoft.com/office/officeart/2005/8/colors/accent5_2" csCatId="accent5" phldr="1"/>
      <dgm:spPr/>
    </dgm:pt>
    <dgm:pt modelId="{89D56B4B-CFD6-468D-B88A-C5F36537FD8B}">
      <dgm:prSet phldrT="[Text]" custT="1"/>
      <dgm:spPr/>
      <dgm:t>
        <a:bodyPr/>
        <a:lstStyle/>
        <a:p>
          <a:r>
            <a:rPr lang="en-IN" sz="1200"/>
            <a:t>Data Validation</a:t>
          </a:r>
        </a:p>
      </dgm:t>
      <dgm:extLst>
        <a:ext uri="{E40237B7-FDA0-4F09-8148-C483321AD2D9}">
          <dgm14:cNvPr xmlns:dgm14="http://schemas.microsoft.com/office/drawing/2010/diagram" id="0" name="">
            <a:hlinkClick xmlns:r="http://schemas.openxmlformats.org/officeDocument/2006/relationships" r:id="rId1"/>
          </dgm14:cNvPr>
        </a:ext>
      </dgm:extLst>
    </dgm:pt>
    <dgm:pt modelId="{E488D7ED-51B7-4E7D-AD74-E59249A52B04}" type="parTrans" cxnId="{9921CE86-68B2-4927-BDCC-8ECA765B82E6}">
      <dgm:prSet/>
      <dgm:spPr/>
      <dgm:t>
        <a:bodyPr/>
        <a:lstStyle/>
        <a:p>
          <a:endParaRPr lang="en-IN" sz="1200"/>
        </a:p>
      </dgm:t>
    </dgm:pt>
    <dgm:pt modelId="{927B7EF3-5328-4E03-B9E6-6635A13EF757}" type="sibTrans" cxnId="{9921CE86-68B2-4927-BDCC-8ECA765B82E6}">
      <dgm:prSet custT="1"/>
      <dgm:spPr/>
      <dgm:t>
        <a:bodyPr/>
        <a:lstStyle/>
        <a:p>
          <a:endParaRPr lang="en-IN" sz="1200"/>
        </a:p>
      </dgm:t>
    </dgm:pt>
    <dgm:pt modelId="{E61F4AD9-12D5-4DA4-8BA9-E83C8A6C2AF1}">
      <dgm:prSet phldrT="[Text]" custT="1"/>
      <dgm:spPr/>
      <dgm:t>
        <a:bodyPr/>
        <a:lstStyle/>
        <a:p>
          <a:r>
            <a:rPr lang="en-IN" sz="1200"/>
            <a:t>Group - Ungroup</a:t>
          </a:r>
        </a:p>
      </dgm:t>
      <dgm:extLst>
        <a:ext uri="{E40237B7-FDA0-4F09-8148-C483321AD2D9}">
          <dgm14:cNvPr xmlns:dgm14="http://schemas.microsoft.com/office/drawing/2010/diagram" id="0" name="">
            <a:hlinkClick xmlns:r="http://schemas.openxmlformats.org/officeDocument/2006/relationships" r:id="rId2"/>
          </dgm14:cNvPr>
        </a:ext>
      </dgm:extLst>
    </dgm:pt>
    <dgm:pt modelId="{D5F9818C-7098-41B0-969F-6C5244BEC3FC}" type="parTrans" cxnId="{BF0C5D5B-A20A-4E03-AC10-B6A4D7E2DC26}">
      <dgm:prSet/>
      <dgm:spPr/>
      <dgm:t>
        <a:bodyPr/>
        <a:lstStyle/>
        <a:p>
          <a:endParaRPr lang="en-IN" sz="1200"/>
        </a:p>
      </dgm:t>
    </dgm:pt>
    <dgm:pt modelId="{A329ED28-8F28-46B3-972F-9CAFA525AFEC}" type="sibTrans" cxnId="{BF0C5D5B-A20A-4E03-AC10-B6A4D7E2DC26}">
      <dgm:prSet custT="1"/>
      <dgm:spPr/>
      <dgm:t>
        <a:bodyPr/>
        <a:lstStyle/>
        <a:p>
          <a:endParaRPr lang="en-IN" sz="1200"/>
        </a:p>
      </dgm:t>
    </dgm:pt>
    <dgm:pt modelId="{DFFB05EC-FC73-4D42-84CD-0F822E41253A}">
      <dgm:prSet phldrT="[Text]" custT="1"/>
      <dgm:spPr/>
      <dgm:t>
        <a:bodyPr/>
        <a:lstStyle/>
        <a:p>
          <a:r>
            <a:rPr lang="en-IN" sz="1200"/>
            <a:t>Cell Reference</a:t>
          </a:r>
        </a:p>
      </dgm:t>
      <dgm:extLst>
        <a:ext uri="{E40237B7-FDA0-4F09-8148-C483321AD2D9}">
          <dgm14:cNvPr xmlns:dgm14="http://schemas.microsoft.com/office/drawing/2010/diagram" id="0" name="">
            <a:hlinkClick xmlns:r="http://schemas.openxmlformats.org/officeDocument/2006/relationships" r:id="rId3"/>
          </dgm14:cNvPr>
        </a:ext>
      </dgm:extLst>
    </dgm:pt>
    <dgm:pt modelId="{31781E5C-B717-4390-B2C6-3361F497BC22}" type="parTrans" cxnId="{8E20F21B-0E6F-46BE-AB9C-9C0555774A9A}">
      <dgm:prSet/>
      <dgm:spPr/>
      <dgm:t>
        <a:bodyPr/>
        <a:lstStyle/>
        <a:p>
          <a:endParaRPr lang="en-IN" sz="1200"/>
        </a:p>
      </dgm:t>
    </dgm:pt>
    <dgm:pt modelId="{24D7E5BE-D9FE-437A-B862-43D6D5344D23}" type="sibTrans" cxnId="{8E20F21B-0E6F-46BE-AB9C-9C0555774A9A}">
      <dgm:prSet custT="1"/>
      <dgm:spPr/>
      <dgm:t>
        <a:bodyPr/>
        <a:lstStyle/>
        <a:p>
          <a:endParaRPr lang="en-IN" sz="1200"/>
        </a:p>
      </dgm:t>
    </dgm:pt>
    <dgm:pt modelId="{F333D5F7-14A6-4B0B-833D-AD161B999F98}">
      <dgm:prSet phldrT="[Text]" custT="1"/>
      <dgm:spPr/>
      <dgm:t>
        <a:bodyPr/>
        <a:lstStyle/>
        <a:p>
          <a:r>
            <a:rPr lang="en-IN" sz="1200"/>
            <a:t>Subtotal</a:t>
          </a:r>
        </a:p>
      </dgm:t>
      <dgm:extLst>
        <a:ext uri="{E40237B7-FDA0-4F09-8148-C483321AD2D9}">
          <dgm14:cNvPr xmlns:dgm14="http://schemas.microsoft.com/office/drawing/2010/diagram" id="0" name="">
            <a:hlinkClick xmlns:r="http://schemas.openxmlformats.org/officeDocument/2006/relationships" r:id="rId4"/>
          </dgm14:cNvPr>
        </a:ext>
      </dgm:extLst>
    </dgm:pt>
    <dgm:pt modelId="{52DC0657-ADB7-4A62-ADD0-12C8E900AC65}" type="parTrans" cxnId="{E83D0725-A353-43C0-B703-9B9181D6EFC2}">
      <dgm:prSet/>
      <dgm:spPr/>
      <dgm:t>
        <a:bodyPr/>
        <a:lstStyle/>
        <a:p>
          <a:endParaRPr lang="en-IN" sz="1200"/>
        </a:p>
      </dgm:t>
    </dgm:pt>
    <dgm:pt modelId="{CEA025EE-696D-4C08-AC47-402BF2FB9360}" type="sibTrans" cxnId="{E83D0725-A353-43C0-B703-9B9181D6EFC2}">
      <dgm:prSet/>
      <dgm:spPr/>
      <dgm:t>
        <a:bodyPr/>
        <a:lstStyle/>
        <a:p>
          <a:endParaRPr lang="en-IN" sz="1200"/>
        </a:p>
      </dgm:t>
    </dgm:pt>
    <dgm:pt modelId="{86FE70BE-053E-4D13-A0F0-6B2F6CEF1BD3}">
      <dgm:prSet phldrT="[Text]" custT="1"/>
      <dgm:spPr/>
      <dgm:t>
        <a:bodyPr/>
        <a:lstStyle/>
        <a:p>
          <a:r>
            <a:rPr lang="en-IN" sz="1200"/>
            <a:t>Text Functions</a:t>
          </a:r>
        </a:p>
      </dgm:t>
      <dgm:extLst>
        <a:ext uri="{E40237B7-FDA0-4F09-8148-C483321AD2D9}">
          <dgm14:cNvPr xmlns:dgm14="http://schemas.microsoft.com/office/drawing/2010/diagram" id="0" name="">
            <a:hlinkClick xmlns:r="http://schemas.openxmlformats.org/officeDocument/2006/relationships" r:id="rId5"/>
          </dgm14:cNvPr>
        </a:ext>
      </dgm:extLst>
    </dgm:pt>
    <dgm:pt modelId="{7CCC9E81-7E9A-456F-9BAE-F42AE82B73B7}" type="parTrans" cxnId="{9B292D49-F6C6-4694-9A93-692C3EAA8235}">
      <dgm:prSet/>
      <dgm:spPr/>
      <dgm:t>
        <a:bodyPr/>
        <a:lstStyle/>
        <a:p>
          <a:endParaRPr lang="en-IN" sz="1200"/>
        </a:p>
      </dgm:t>
    </dgm:pt>
    <dgm:pt modelId="{A2CB71D1-F04E-4065-8DD5-78FE24CD31EC}" type="sibTrans" cxnId="{9B292D49-F6C6-4694-9A93-692C3EAA8235}">
      <dgm:prSet custT="1"/>
      <dgm:spPr/>
      <dgm:t>
        <a:bodyPr/>
        <a:lstStyle/>
        <a:p>
          <a:endParaRPr lang="en-IN" sz="1200"/>
        </a:p>
      </dgm:t>
    </dgm:pt>
    <dgm:pt modelId="{66A7AC6D-12ED-4281-99C5-1A717179611D}">
      <dgm:prSet phldrT="[Text]" custT="1"/>
      <dgm:spPr/>
      <dgm:t>
        <a:bodyPr/>
        <a:lstStyle/>
        <a:p>
          <a:r>
            <a:rPr lang="en-IN" sz="1200"/>
            <a:t>Date Functions</a:t>
          </a:r>
        </a:p>
      </dgm:t>
      <dgm:extLst>
        <a:ext uri="{E40237B7-FDA0-4F09-8148-C483321AD2D9}">
          <dgm14:cNvPr xmlns:dgm14="http://schemas.microsoft.com/office/drawing/2010/diagram" id="0" name="">
            <a:hlinkClick xmlns:r="http://schemas.openxmlformats.org/officeDocument/2006/relationships" r:id="rId6"/>
          </dgm14:cNvPr>
        </a:ext>
      </dgm:extLst>
    </dgm:pt>
    <dgm:pt modelId="{44146190-1557-4367-9A8B-3AEFAE7EB2DD}" type="parTrans" cxnId="{EA7FD93D-9316-49E4-A3E1-03FB511530FE}">
      <dgm:prSet/>
      <dgm:spPr/>
      <dgm:t>
        <a:bodyPr/>
        <a:lstStyle/>
        <a:p>
          <a:endParaRPr lang="en-IN" sz="1200"/>
        </a:p>
      </dgm:t>
    </dgm:pt>
    <dgm:pt modelId="{B8047896-4D88-46A1-8C4A-5B4FE9646E5A}" type="sibTrans" cxnId="{EA7FD93D-9316-49E4-A3E1-03FB511530FE}">
      <dgm:prSet custT="1"/>
      <dgm:spPr/>
      <dgm:t>
        <a:bodyPr/>
        <a:lstStyle/>
        <a:p>
          <a:endParaRPr lang="en-IN" sz="1200"/>
        </a:p>
      </dgm:t>
    </dgm:pt>
    <dgm:pt modelId="{FBFC70FB-C8D3-41A6-8A1F-B37FAA3E4FAA}">
      <dgm:prSet phldrT="[Text]" custT="1"/>
      <dgm:spPr/>
      <dgm:t>
        <a:bodyPr/>
        <a:lstStyle/>
        <a:p>
          <a:r>
            <a:rPr lang="en-IN" sz="1200"/>
            <a:t>Maths &amp; Stats Functions</a:t>
          </a:r>
        </a:p>
      </dgm:t>
      <dgm:extLst>
        <a:ext uri="{E40237B7-FDA0-4F09-8148-C483321AD2D9}">
          <dgm14:cNvPr xmlns:dgm14="http://schemas.microsoft.com/office/drawing/2010/diagram" id="0" name="">
            <a:hlinkClick xmlns:r="http://schemas.openxmlformats.org/officeDocument/2006/relationships" r:id="rId7"/>
          </dgm14:cNvPr>
        </a:ext>
      </dgm:extLst>
    </dgm:pt>
    <dgm:pt modelId="{DBA92F87-0474-4898-910C-EF1AAFC83970}" type="parTrans" cxnId="{2A3BE153-959B-475D-9D43-DF001C89E9C8}">
      <dgm:prSet/>
      <dgm:spPr/>
      <dgm:t>
        <a:bodyPr/>
        <a:lstStyle/>
        <a:p>
          <a:endParaRPr lang="en-IN" sz="1200"/>
        </a:p>
      </dgm:t>
    </dgm:pt>
    <dgm:pt modelId="{6311064F-97CC-40F4-B9AE-B4DC39508151}" type="sibTrans" cxnId="{2A3BE153-959B-475D-9D43-DF001C89E9C8}">
      <dgm:prSet custT="1"/>
      <dgm:spPr/>
      <dgm:t>
        <a:bodyPr/>
        <a:lstStyle/>
        <a:p>
          <a:endParaRPr lang="en-IN" sz="1200"/>
        </a:p>
      </dgm:t>
    </dgm:pt>
    <dgm:pt modelId="{41B6676B-844C-409D-9F65-72553F348E79}" type="pres">
      <dgm:prSet presAssocID="{9C883558-5E96-40C8-85C2-C50BBC5C5E1A}" presName="Name0" presStyleCnt="0">
        <dgm:presLayoutVars>
          <dgm:dir/>
          <dgm:resizeHandles val="exact"/>
        </dgm:presLayoutVars>
      </dgm:prSet>
      <dgm:spPr/>
    </dgm:pt>
    <dgm:pt modelId="{5BEBB5A8-330E-454F-949F-CB45D614DEE6}" type="pres">
      <dgm:prSet presAssocID="{89D56B4B-CFD6-468D-B88A-C5F36537FD8B}" presName="node" presStyleLbl="node1" presStyleIdx="0" presStyleCnt="7">
        <dgm:presLayoutVars>
          <dgm:bulletEnabled val="1"/>
        </dgm:presLayoutVars>
      </dgm:prSet>
      <dgm:spPr/>
    </dgm:pt>
    <dgm:pt modelId="{C7E094A6-05F8-4269-8E88-BB198EF79D70}" type="pres">
      <dgm:prSet presAssocID="{927B7EF3-5328-4E03-B9E6-6635A13EF757}" presName="sibTrans" presStyleLbl="sibTrans2D1" presStyleIdx="0" presStyleCnt="6"/>
      <dgm:spPr/>
    </dgm:pt>
    <dgm:pt modelId="{5CFE88B6-F047-493C-AA7D-0EA5AD5BC9E4}" type="pres">
      <dgm:prSet presAssocID="{927B7EF3-5328-4E03-B9E6-6635A13EF757}" presName="connectorText" presStyleLbl="sibTrans2D1" presStyleIdx="0" presStyleCnt="6"/>
      <dgm:spPr/>
    </dgm:pt>
    <dgm:pt modelId="{0F6C9114-67EB-41EE-8E7A-ABF77B69B847}" type="pres">
      <dgm:prSet presAssocID="{E61F4AD9-12D5-4DA4-8BA9-E83C8A6C2AF1}" presName="node" presStyleLbl="node1" presStyleIdx="1" presStyleCnt="7">
        <dgm:presLayoutVars>
          <dgm:bulletEnabled val="1"/>
        </dgm:presLayoutVars>
      </dgm:prSet>
      <dgm:spPr/>
    </dgm:pt>
    <dgm:pt modelId="{3BBE6323-5558-4050-891F-A8A61560CB90}" type="pres">
      <dgm:prSet presAssocID="{A329ED28-8F28-46B3-972F-9CAFA525AFEC}" presName="sibTrans" presStyleLbl="sibTrans2D1" presStyleIdx="1" presStyleCnt="6"/>
      <dgm:spPr/>
    </dgm:pt>
    <dgm:pt modelId="{2B820225-CEE9-4558-ACEA-8C7DA1C95507}" type="pres">
      <dgm:prSet presAssocID="{A329ED28-8F28-46B3-972F-9CAFA525AFEC}" presName="connectorText" presStyleLbl="sibTrans2D1" presStyleIdx="1" presStyleCnt="6"/>
      <dgm:spPr/>
    </dgm:pt>
    <dgm:pt modelId="{ECFA1B7D-A0FB-4073-BF3B-87AD3DBC7A35}" type="pres">
      <dgm:prSet presAssocID="{DFFB05EC-FC73-4D42-84CD-0F822E41253A}" presName="node" presStyleLbl="node1" presStyleIdx="2" presStyleCnt="7">
        <dgm:presLayoutVars>
          <dgm:bulletEnabled val="1"/>
        </dgm:presLayoutVars>
      </dgm:prSet>
      <dgm:spPr/>
    </dgm:pt>
    <dgm:pt modelId="{39CDC34B-32EB-496F-AC49-5C8A91922018}" type="pres">
      <dgm:prSet presAssocID="{24D7E5BE-D9FE-437A-B862-43D6D5344D23}" presName="sibTrans" presStyleLbl="sibTrans2D1" presStyleIdx="2" presStyleCnt="6"/>
      <dgm:spPr/>
    </dgm:pt>
    <dgm:pt modelId="{0A806FEB-12A0-4F0B-80B1-751682B695B4}" type="pres">
      <dgm:prSet presAssocID="{24D7E5BE-D9FE-437A-B862-43D6D5344D23}" presName="connectorText" presStyleLbl="sibTrans2D1" presStyleIdx="2" presStyleCnt="6"/>
      <dgm:spPr/>
    </dgm:pt>
    <dgm:pt modelId="{227D315B-4F61-48C1-B471-CD22F8BA5778}" type="pres">
      <dgm:prSet presAssocID="{86FE70BE-053E-4D13-A0F0-6B2F6CEF1BD3}" presName="node" presStyleLbl="node1" presStyleIdx="3" presStyleCnt="7">
        <dgm:presLayoutVars>
          <dgm:bulletEnabled val="1"/>
        </dgm:presLayoutVars>
      </dgm:prSet>
      <dgm:spPr/>
    </dgm:pt>
    <dgm:pt modelId="{AC2731AB-7650-4544-A2A3-262179354A76}" type="pres">
      <dgm:prSet presAssocID="{A2CB71D1-F04E-4065-8DD5-78FE24CD31EC}" presName="sibTrans" presStyleLbl="sibTrans2D1" presStyleIdx="3" presStyleCnt="6"/>
      <dgm:spPr/>
    </dgm:pt>
    <dgm:pt modelId="{0F44CD97-6A23-425F-BEFA-75FE3EF74614}" type="pres">
      <dgm:prSet presAssocID="{A2CB71D1-F04E-4065-8DD5-78FE24CD31EC}" presName="connectorText" presStyleLbl="sibTrans2D1" presStyleIdx="3" presStyleCnt="6"/>
      <dgm:spPr/>
    </dgm:pt>
    <dgm:pt modelId="{34E8A85C-700E-48D4-A720-C0BCA216324B}" type="pres">
      <dgm:prSet presAssocID="{66A7AC6D-12ED-4281-99C5-1A717179611D}" presName="node" presStyleLbl="node1" presStyleIdx="4" presStyleCnt="7">
        <dgm:presLayoutVars>
          <dgm:bulletEnabled val="1"/>
        </dgm:presLayoutVars>
      </dgm:prSet>
      <dgm:spPr/>
    </dgm:pt>
    <dgm:pt modelId="{E5DCBC5D-686B-42FF-A5A3-E836D5EFD94D}" type="pres">
      <dgm:prSet presAssocID="{B8047896-4D88-46A1-8C4A-5B4FE9646E5A}" presName="sibTrans" presStyleLbl="sibTrans2D1" presStyleIdx="4" presStyleCnt="6"/>
      <dgm:spPr/>
    </dgm:pt>
    <dgm:pt modelId="{F46D1142-E3F3-42FD-B41E-23969C798D7C}" type="pres">
      <dgm:prSet presAssocID="{B8047896-4D88-46A1-8C4A-5B4FE9646E5A}" presName="connectorText" presStyleLbl="sibTrans2D1" presStyleIdx="4" presStyleCnt="6"/>
      <dgm:spPr/>
    </dgm:pt>
    <dgm:pt modelId="{F215B279-51AC-4817-91A6-766CD856459C}" type="pres">
      <dgm:prSet presAssocID="{FBFC70FB-C8D3-41A6-8A1F-B37FAA3E4FAA}" presName="node" presStyleLbl="node1" presStyleIdx="5" presStyleCnt="7">
        <dgm:presLayoutVars>
          <dgm:bulletEnabled val="1"/>
        </dgm:presLayoutVars>
      </dgm:prSet>
      <dgm:spPr/>
    </dgm:pt>
    <dgm:pt modelId="{E4B0D041-5694-4466-A532-DC1B221FEFA8}" type="pres">
      <dgm:prSet presAssocID="{6311064F-97CC-40F4-B9AE-B4DC39508151}" presName="sibTrans" presStyleLbl="sibTrans2D1" presStyleIdx="5" presStyleCnt="6"/>
      <dgm:spPr/>
    </dgm:pt>
    <dgm:pt modelId="{6D853E7D-C510-406B-97DD-FFD4BA7869A1}" type="pres">
      <dgm:prSet presAssocID="{6311064F-97CC-40F4-B9AE-B4DC39508151}" presName="connectorText" presStyleLbl="sibTrans2D1" presStyleIdx="5" presStyleCnt="6"/>
      <dgm:spPr/>
    </dgm:pt>
    <dgm:pt modelId="{0C621026-5E8C-4FE6-8AD1-D3139BFF232F}" type="pres">
      <dgm:prSet presAssocID="{F333D5F7-14A6-4B0B-833D-AD161B999F98}" presName="node" presStyleLbl="node1" presStyleIdx="6" presStyleCnt="7">
        <dgm:presLayoutVars>
          <dgm:bulletEnabled val="1"/>
        </dgm:presLayoutVars>
      </dgm:prSet>
      <dgm:spPr/>
    </dgm:pt>
  </dgm:ptLst>
  <dgm:cxnLst>
    <dgm:cxn modelId="{85BEEE08-7BC5-4AD2-A32C-D49077C47504}" type="presOf" srcId="{A329ED28-8F28-46B3-972F-9CAFA525AFEC}" destId="{3BBE6323-5558-4050-891F-A8A61560CB90}" srcOrd="0" destOrd="0" presId="urn:microsoft.com/office/officeart/2005/8/layout/process1"/>
    <dgm:cxn modelId="{597E090F-C859-4BF8-8D55-F27CD309F8C8}" type="presOf" srcId="{66A7AC6D-12ED-4281-99C5-1A717179611D}" destId="{34E8A85C-700E-48D4-A720-C0BCA216324B}" srcOrd="0" destOrd="0" presId="urn:microsoft.com/office/officeart/2005/8/layout/process1"/>
    <dgm:cxn modelId="{CB9D7713-DEEB-4DC1-A275-7AE86B39F515}" type="presOf" srcId="{6311064F-97CC-40F4-B9AE-B4DC39508151}" destId="{E4B0D041-5694-4466-A532-DC1B221FEFA8}" srcOrd="0" destOrd="0" presId="urn:microsoft.com/office/officeart/2005/8/layout/process1"/>
    <dgm:cxn modelId="{F827BA13-0975-4596-A4D7-39EE687DE7E0}" type="presOf" srcId="{A2CB71D1-F04E-4065-8DD5-78FE24CD31EC}" destId="{0F44CD97-6A23-425F-BEFA-75FE3EF74614}" srcOrd="1" destOrd="0" presId="urn:microsoft.com/office/officeart/2005/8/layout/process1"/>
    <dgm:cxn modelId="{4C1B6E17-A9B7-4191-AE85-7B0CCAE9BE3C}" type="presOf" srcId="{89D56B4B-CFD6-468D-B88A-C5F36537FD8B}" destId="{5BEBB5A8-330E-454F-949F-CB45D614DEE6}" srcOrd="0" destOrd="0" presId="urn:microsoft.com/office/officeart/2005/8/layout/process1"/>
    <dgm:cxn modelId="{81DD591B-25D9-44D2-931C-790EEF822237}" type="presOf" srcId="{A2CB71D1-F04E-4065-8DD5-78FE24CD31EC}" destId="{AC2731AB-7650-4544-A2A3-262179354A76}" srcOrd="0" destOrd="0" presId="urn:microsoft.com/office/officeart/2005/8/layout/process1"/>
    <dgm:cxn modelId="{8E20F21B-0E6F-46BE-AB9C-9C0555774A9A}" srcId="{9C883558-5E96-40C8-85C2-C50BBC5C5E1A}" destId="{DFFB05EC-FC73-4D42-84CD-0F822E41253A}" srcOrd="2" destOrd="0" parTransId="{31781E5C-B717-4390-B2C6-3361F497BC22}" sibTransId="{24D7E5BE-D9FE-437A-B862-43D6D5344D23}"/>
    <dgm:cxn modelId="{59B4FD21-22E7-4A0F-8C6F-7047B2EE82DC}" type="presOf" srcId="{A329ED28-8F28-46B3-972F-9CAFA525AFEC}" destId="{2B820225-CEE9-4558-ACEA-8C7DA1C95507}" srcOrd="1" destOrd="0" presId="urn:microsoft.com/office/officeart/2005/8/layout/process1"/>
    <dgm:cxn modelId="{E83D0725-A353-43C0-B703-9B9181D6EFC2}" srcId="{9C883558-5E96-40C8-85C2-C50BBC5C5E1A}" destId="{F333D5F7-14A6-4B0B-833D-AD161B999F98}" srcOrd="6" destOrd="0" parTransId="{52DC0657-ADB7-4A62-ADD0-12C8E900AC65}" sibTransId="{CEA025EE-696D-4C08-AC47-402BF2FB9360}"/>
    <dgm:cxn modelId="{AA61433D-190C-421C-ADA6-768D6A5DF63B}" type="presOf" srcId="{9C883558-5E96-40C8-85C2-C50BBC5C5E1A}" destId="{41B6676B-844C-409D-9F65-72553F348E79}" srcOrd="0" destOrd="0" presId="urn:microsoft.com/office/officeart/2005/8/layout/process1"/>
    <dgm:cxn modelId="{EA7FD93D-9316-49E4-A3E1-03FB511530FE}" srcId="{9C883558-5E96-40C8-85C2-C50BBC5C5E1A}" destId="{66A7AC6D-12ED-4281-99C5-1A717179611D}" srcOrd="4" destOrd="0" parTransId="{44146190-1557-4367-9A8B-3AEFAE7EB2DD}" sibTransId="{B8047896-4D88-46A1-8C4A-5B4FE9646E5A}"/>
    <dgm:cxn modelId="{BF0C5D5B-A20A-4E03-AC10-B6A4D7E2DC26}" srcId="{9C883558-5E96-40C8-85C2-C50BBC5C5E1A}" destId="{E61F4AD9-12D5-4DA4-8BA9-E83C8A6C2AF1}" srcOrd="1" destOrd="0" parTransId="{D5F9818C-7098-41B0-969F-6C5244BEC3FC}" sibTransId="{A329ED28-8F28-46B3-972F-9CAFA525AFEC}"/>
    <dgm:cxn modelId="{D1345E41-105C-4853-A4E8-3899599CF739}" type="presOf" srcId="{E61F4AD9-12D5-4DA4-8BA9-E83C8A6C2AF1}" destId="{0F6C9114-67EB-41EE-8E7A-ABF77B69B847}" srcOrd="0" destOrd="0" presId="urn:microsoft.com/office/officeart/2005/8/layout/process1"/>
    <dgm:cxn modelId="{9B292D49-F6C6-4694-9A93-692C3EAA8235}" srcId="{9C883558-5E96-40C8-85C2-C50BBC5C5E1A}" destId="{86FE70BE-053E-4D13-A0F0-6B2F6CEF1BD3}" srcOrd="3" destOrd="0" parTransId="{7CCC9E81-7E9A-456F-9BAE-F42AE82B73B7}" sibTransId="{A2CB71D1-F04E-4065-8DD5-78FE24CD31EC}"/>
    <dgm:cxn modelId="{AF15D74C-404F-4CBB-B4C8-D4B205179867}" type="presOf" srcId="{FBFC70FB-C8D3-41A6-8A1F-B37FAA3E4FAA}" destId="{F215B279-51AC-4817-91A6-766CD856459C}" srcOrd="0" destOrd="0" presId="urn:microsoft.com/office/officeart/2005/8/layout/process1"/>
    <dgm:cxn modelId="{88CDBB6E-94E8-4F4C-B874-93CA707E268E}" type="presOf" srcId="{927B7EF3-5328-4E03-B9E6-6635A13EF757}" destId="{C7E094A6-05F8-4269-8E88-BB198EF79D70}" srcOrd="0" destOrd="0" presId="urn:microsoft.com/office/officeart/2005/8/layout/process1"/>
    <dgm:cxn modelId="{2A3BE153-959B-475D-9D43-DF001C89E9C8}" srcId="{9C883558-5E96-40C8-85C2-C50BBC5C5E1A}" destId="{FBFC70FB-C8D3-41A6-8A1F-B37FAA3E4FAA}" srcOrd="5" destOrd="0" parTransId="{DBA92F87-0474-4898-910C-EF1AAFC83970}" sibTransId="{6311064F-97CC-40F4-B9AE-B4DC39508151}"/>
    <dgm:cxn modelId="{4E97997F-B4D2-4DED-9DDF-3E7E2B93A461}" type="presOf" srcId="{6311064F-97CC-40F4-B9AE-B4DC39508151}" destId="{6D853E7D-C510-406B-97DD-FFD4BA7869A1}" srcOrd="1" destOrd="0" presId="urn:microsoft.com/office/officeart/2005/8/layout/process1"/>
    <dgm:cxn modelId="{05506283-0C4F-4350-9E99-F14A1569F8CE}" type="presOf" srcId="{DFFB05EC-FC73-4D42-84CD-0F822E41253A}" destId="{ECFA1B7D-A0FB-4073-BF3B-87AD3DBC7A35}" srcOrd="0" destOrd="0" presId="urn:microsoft.com/office/officeart/2005/8/layout/process1"/>
    <dgm:cxn modelId="{9921CE86-68B2-4927-BDCC-8ECA765B82E6}" srcId="{9C883558-5E96-40C8-85C2-C50BBC5C5E1A}" destId="{89D56B4B-CFD6-468D-B88A-C5F36537FD8B}" srcOrd="0" destOrd="0" parTransId="{E488D7ED-51B7-4E7D-AD74-E59249A52B04}" sibTransId="{927B7EF3-5328-4E03-B9E6-6635A13EF757}"/>
    <dgm:cxn modelId="{4FB549A7-8025-45C1-A9F8-D37AE46100AE}" type="presOf" srcId="{24D7E5BE-D9FE-437A-B862-43D6D5344D23}" destId="{39CDC34B-32EB-496F-AC49-5C8A91922018}" srcOrd="0" destOrd="0" presId="urn:microsoft.com/office/officeart/2005/8/layout/process1"/>
    <dgm:cxn modelId="{F52955D0-D94C-4102-8F03-397512EEA58A}" type="presOf" srcId="{86FE70BE-053E-4D13-A0F0-6B2F6CEF1BD3}" destId="{227D315B-4F61-48C1-B471-CD22F8BA5778}" srcOrd="0" destOrd="0" presId="urn:microsoft.com/office/officeart/2005/8/layout/process1"/>
    <dgm:cxn modelId="{9CC993E5-EF6C-4A53-B36B-90C7546D5732}" type="presOf" srcId="{24D7E5BE-D9FE-437A-B862-43D6D5344D23}" destId="{0A806FEB-12A0-4F0B-80B1-751682B695B4}" srcOrd="1" destOrd="0" presId="urn:microsoft.com/office/officeart/2005/8/layout/process1"/>
    <dgm:cxn modelId="{F97F15E6-183B-4AB2-B5DD-CF94330EAAA3}" type="presOf" srcId="{B8047896-4D88-46A1-8C4A-5B4FE9646E5A}" destId="{E5DCBC5D-686B-42FF-A5A3-E836D5EFD94D}" srcOrd="0" destOrd="0" presId="urn:microsoft.com/office/officeart/2005/8/layout/process1"/>
    <dgm:cxn modelId="{342A2AE8-990D-4617-9FEC-0DF7EC01FA65}" type="presOf" srcId="{B8047896-4D88-46A1-8C4A-5B4FE9646E5A}" destId="{F46D1142-E3F3-42FD-B41E-23969C798D7C}" srcOrd="1" destOrd="0" presId="urn:microsoft.com/office/officeart/2005/8/layout/process1"/>
    <dgm:cxn modelId="{7D1C6FE9-9636-4545-93B6-053B11D7607D}" type="presOf" srcId="{F333D5F7-14A6-4B0B-833D-AD161B999F98}" destId="{0C621026-5E8C-4FE6-8AD1-D3139BFF232F}" srcOrd="0" destOrd="0" presId="urn:microsoft.com/office/officeart/2005/8/layout/process1"/>
    <dgm:cxn modelId="{838634F0-9B20-4C82-B7A5-C367178E62A5}" type="presOf" srcId="{927B7EF3-5328-4E03-B9E6-6635A13EF757}" destId="{5CFE88B6-F047-493C-AA7D-0EA5AD5BC9E4}" srcOrd="1" destOrd="0" presId="urn:microsoft.com/office/officeart/2005/8/layout/process1"/>
    <dgm:cxn modelId="{D388EEEF-A6F8-4C67-8662-F94B8FB242CD}" type="presParOf" srcId="{41B6676B-844C-409D-9F65-72553F348E79}" destId="{5BEBB5A8-330E-454F-949F-CB45D614DEE6}" srcOrd="0" destOrd="0" presId="urn:microsoft.com/office/officeart/2005/8/layout/process1"/>
    <dgm:cxn modelId="{6A8499F4-9D2B-47C3-B7B2-4EA315925573}" type="presParOf" srcId="{41B6676B-844C-409D-9F65-72553F348E79}" destId="{C7E094A6-05F8-4269-8E88-BB198EF79D70}" srcOrd="1" destOrd="0" presId="urn:microsoft.com/office/officeart/2005/8/layout/process1"/>
    <dgm:cxn modelId="{7DA1484A-EC5B-4FBC-9EC8-C175DD09A01D}" type="presParOf" srcId="{C7E094A6-05F8-4269-8E88-BB198EF79D70}" destId="{5CFE88B6-F047-493C-AA7D-0EA5AD5BC9E4}" srcOrd="0" destOrd="0" presId="urn:microsoft.com/office/officeart/2005/8/layout/process1"/>
    <dgm:cxn modelId="{F2B9885A-E957-420F-A658-790F9E877AB7}" type="presParOf" srcId="{41B6676B-844C-409D-9F65-72553F348E79}" destId="{0F6C9114-67EB-41EE-8E7A-ABF77B69B847}" srcOrd="2" destOrd="0" presId="urn:microsoft.com/office/officeart/2005/8/layout/process1"/>
    <dgm:cxn modelId="{6A5ED9E6-2709-4035-BD93-9985027FCD6A}" type="presParOf" srcId="{41B6676B-844C-409D-9F65-72553F348E79}" destId="{3BBE6323-5558-4050-891F-A8A61560CB90}" srcOrd="3" destOrd="0" presId="urn:microsoft.com/office/officeart/2005/8/layout/process1"/>
    <dgm:cxn modelId="{99E68A45-B7E1-4203-A583-957660FBB50C}" type="presParOf" srcId="{3BBE6323-5558-4050-891F-A8A61560CB90}" destId="{2B820225-CEE9-4558-ACEA-8C7DA1C95507}" srcOrd="0" destOrd="0" presId="urn:microsoft.com/office/officeart/2005/8/layout/process1"/>
    <dgm:cxn modelId="{B6914180-8485-469C-9E86-A9F39D81057A}" type="presParOf" srcId="{41B6676B-844C-409D-9F65-72553F348E79}" destId="{ECFA1B7D-A0FB-4073-BF3B-87AD3DBC7A35}" srcOrd="4" destOrd="0" presId="urn:microsoft.com/office/officeart/2005/8/layout/process1"/>
    <dgm:cxn modelId="{256F744B-D76A-4019-B608-80DBDFF35297}" type="presParOf" srcId="{41B6676B-844C-409D-9F65-72553F348E79}" destId="{39CDC34B-32EB-496F-AC49-5C8A91922018}" srcOrd="5" destOrd="0" presId="urn:microsoft.com/office/officeart/2005/8/layout/process1"/>
    <dgm:cxn modelId="{306CE873-2A1A-48BC-AE15-22CB7A07511C}" type="presParOf" srcId="{39CDC34B-32EB-496F-AC49-5C8A91922018}" destId="{0A806FEB-12A0-4F0B-80B1-751682B695B4}" srcOrd="0" destOrd="0" presId="urn:microsoft.com/office/officeart/2005/8/layout/process1"/>
    <dgm:cxn modelId="{F1E620EC-EF22-44A3-AF38-F4AE353DB9BC}" type="presParOf" srcId="{41B6676B-844C-409D-9F65-72553F348E79}" destId="{227D315B-4F61-48C1-B471-CD22F8BA5778}" srcOrd="6" destOrd="0" presId="urn:microsoft.com/office/officeart/2005/8/layout/process1"/>
    <dgm:cxn modelId="{9111541B-372C-4148-BDB3-6D20BC54530A}" type="presParOf" srcId="{41B6676B-844C-409D-9F65-72553F348E79}" destId="{AC2731AB-7650-4544-A2A3-262179354A76}" srcOrd="7" destOrd="0" presId="urn:microsoft.com/office/officeart/2005/8/layout/process1"/>
    <dgm:cxn modelId="{6DABF73A-4AAF-48F4-9B32-29918C5F9D3D}" type="presParOf" srcId="{AC2731AB-7650-4544-A2A3-262179354A76}" destId="{0F44CD97-6A23-425F-BEFA-75FE3EF74614}" srcOrd="0" destOrd="0" presId="urn:microsoft.com/office/officeart/2005/8/layout/process1"/>
    <dgm:cxn modelId="{DB9B6DFE-FECB-4310-91BA-EF39866E953C}" type="presParOf" srcId="{41B6676B-844C-409D-9F65-72553F348E79}" destId="{34E8A85C-700E-48D4-A720-C0BCA216324B}" srcOrd="8" destOrd="0" presId="urn:microsoft.com/office/officeart/2005/8/layout/process1"/>
    <dgm:cxn modelId="{80E91295-85C0-4CFC-B03C-D90D3ACC4193}" type="presParOf" srcId="{41B6676B-844C-409D-9F65-72553F348E79}" destId="{E5DCBC5D-686B-42FF-A5A3-E836D5EFD94D}" srcOrd="9" destOrd="0" presId="urn:microsoft.com/office/officeart/2005/8/layout/process1"/>
    <dgm:cxn modelId="{B7344F73-B3CD-44C4-9A20-11BBE40EFBBB}" type="presParOf" srcId="{E5DCBC5D-686B-42FF-A5A3-E836D5EFD94D}" destId="{F46D1142-E3F3-42FD-B41E-23969C798D7C}" srcOrd="0" destOrd="0" presId="urn:microsoft.com/office/officeart/2005/8/layout/process1"/>
    <dgm:cxn modelId="{1437CFE9-7130-4D11-BA9D-9C98C7D502CD}" type="presParOf" srcId="{41B6676B-844C-409D-9F65-72553F348E79}" destId="{F215B279-51AC-4817-91A6-766CD856459C}" srcOrd="10" destOrd="0" presId="urn:microsoft.com/office/officeart/2005/8/layout/process1"/>
    <dgm:cxn modelId="{672F3B16-9B64-4F9B-B0C3-2AC08F86A50F}" type="presParOf" srcId="{41B6676B-844C-409D-9F65-72553F348E79}" destId="{E4B0D041-5694-4466-A532-DC1B221FEFA8}" srcOrd="11" destOrd="0" presId="urn:microsoft.com/office/officeart/2005/8/layout/process1"/>
    <dgm:cxn modelId="{51DF6477-EA59-416F-866E-B2ECBD7FC931}" type="presParOf" srcId="{E4B0D041-5694-4466-A532-DC1B221FEFA8}" destId="{6D853E7D-C510-406B-97DD-FFD4BA7869A1}" srcOrd="0" destOrd="0" presId="urn:microsoft.com/office/officeart/2005/8/layout/process1"/>
    <dgm:cxn modelId="{8667B7CB-1883-4450-9BD7-0BEBAAC1E7B9}" type="presParOf" srcId="{41B6676B-844C-409D-9F65-72553F348E79}" destId="{0C621026-5E8C-4FE6-8AD1-D3139BFF232F}" srcOrd="12" destOrd="0" presId="urn:microsoft.com/office/officeart/2005/8/layout/process1"/>
  </dgm:cxnLst>
  <dgm:bg>
    <a:noFill/>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9C883558-5E96-40C8-85C2-C50BBC5C5E1A}" type="doc">
      <dgm:prSet loTypeId="urn:microsoft.com/office/officeart/2005/8/layout/process1" loCatId="process" qsTypeId="urn:microsoft.com/office/officeart/2005/8/quickstyle/3d1" qsCatId="3D" csTypeId="urn:microsoft.com/office/officeart/2005/8/colors/accent5_2" csCatId="accent5" phldr="1"/>
      <dgm:spPr/>
    </dgm:pt>
    <dgm:pt modelId="{89D56B4B-CFD6-468D-B88A-C5F36537FD8B}">
      <dgm:prSet phldrT="[Text]" custT="1"/>
      <dgm:spPr>
        <a:solidFill>
          <a:schemeClr val="accent5"/>
        </a:solidFill>
      </dgm:spPr>
      <dgm:t>
        <a:bodyPr/>
        <a:lstStyle/>
        <a:p>
          <a:r>
            <a:rPr lang="en-IN" sz="1200"/>
            <a:t>Sumproduct</a:t>
          </a:r>
        </a:p>
      </dgm:t>
      <dgm:extLst>
        <a:ext uri="{E40237B7-FDA0-4F09-8148-C483321AD2D9}">
          <dgm14:cNvPr xmlns:dgm14="http://schemas.microsoft.com/office/drawing/2010/diagram" id="0" name="">
            <a:hlinkClick xmlns:r="http://schemas.openxmlformats.org/officeDocument/2006/relationships" r:id="rId1"/>
          </dgm14:cNvPr>
        </a:ext>
      </dgm:extLst>
    </dgm:pt>
    <dgm:pt modelId="{E488D7ED-51B7-4E7D-AD74-E59249A52B04}" type="parTrans" cxnId="{9921CE86-68B2-4927-BDCC-8ECA765B82E6}">
      <dgm:prSet/>
      <dgm:spPr/>
      <dgm:t>
        <a:bodyPr/>
        <a:lstStyle/>
        <a:p>
          <a:endParaRPr lang="en-IN" sz="1200"/>
        </a:p>
      </dgm:t>
    </dgm:pt>
    <dgm:pt modelId="{927B7EF3-5328-4E03-B9E6-6635A13EF757}" type="sibTrans" cxnId="{9921CE86-68B2-4927-BDCC-8ECA765B82E6}">
      <dgm:prSet custT="1"/>
      <dgm:spPr/>
      <dgm:t>
        <a:bodyPr/>
        <a:lstStyle/>
        <a:p>
          <a:endParaRPr lang="en-IN" sz="1200"/>
        </a:p>
      </dgm:t>
    </dgm:pt>
    <dgm:pt modelId="{E61F4AD9-12D5-4DA4-8BA9-E83C8A6C2AF1}">
      <dgm:prSet phldrT="[Text]" custT="1"/>
      <dgm:spPr/>
      <dgm:t>
        <a:bodyPr/>
        <a:lstStyle/>
        <a:p>
          <a:r>
            <a:rPr lang="en-IN" sz="1200"/>
            <a:t>Vlookup</a:t>
          </a:r>
        </a:p>
      </dgm:t>
      <dgm:extLst>
        <a:ext uri="{E40237B7-FDA0-4F09-8148-C483321AD2D9}">
          <dgm14:cNvPr xmlns:dgm14="http://schemas.microsoft.com/office/drawing/2010/diagram" id="0" name="">
            <a:hlinkClick xmlns:r="http://schemas.openxmlformats.org/officeDocument/2006/relationships" r:id="rId2"/>
          </dgm14:cNvPr>
        </a:ext>
      </dgm:extLst>
    </dgm:pt>
    <dgm:pt modelId="{D5F9818C-7098-41B0-969F-6C5244BEC3FC}" type="parTrans" cxnId="{BF0C5D5B-A20A-4E03-AC10-B6A4D7E2DC26}">
      <dgm:prSet/>
      <dgm:spPr/>
      <dgm:t>
        <a:bodyPr/>
        <a:lstStyle/>
        <a:p>
          <a:endParaRPr lang="en-IN" sz="1200"/>
        </a:p>
      </dgm:t>
    </dgm:pt>
    <dgm:pt modelId="{A329ED28-8F28-46B3-972F-9CAFA525AFEC}" type="sibTrans" cxnId="{BF0C5D5B-A20A-4E03-AC10-B6A4D7E2DC26}">
      <dgm:prSet custT="1"/>
      <dgm:spPr/>
      <dgm:t>
        <a:bodyPr/>
        <a:lstStyle/>
        <a:p>
          <a:endParaRPr lang="en-IN" sz="1200"/>
        </a:p>
      </dgm:t>
    </dgm:pt>
    <dgm:pt modelId="{DFFB05EC-FC73-4D42-84CD-0F822E41253A}">
      <dgm:prSet phldrT="[Text]" custT="1"/>
      <dgm:spPr/>
      <dgm:t>
        <a:bodyPr/>
        <a:lstStyle/>
        <a:p>
          <a:r>
            <a:rPr lang="en-IN" sz="1200"/>
            <a:t>Hlookup</a:t>
          </a:r>
        </a:p>
      </dgm:t>
      <dgm:extLst>
        <a:ext uri="{E40237B7-FDA0-4F09-8148-C483321AD2D9}">
          <dgm14:cNvPr xmlns:dgm14="http://schemas.microsoft.com/office/drawing/2010/diagram" id="0" name="">
            <a:hlinkClick xmlns:r="http://schemas.openxmlformats.org/officeDocument/2006/relationships" r:id="rId3"/>
          </dgm14:cNvPr>
        </a:ext>
      </dgm:extLst>
    </dgm:pt>
    <dgm:pt modelId="{31781E5C-B717-4390-B2C6-3361F497BC22}" type="parTrans" cxnId="{8E20F21B-0E6F-46BE-AB9C-9C0555774A9A}">
      <dgm:prSet/>
      <dgm:spPr/>
      <dgm:t>
        <a:bodyPr/>
        <a:lstStyle/>
        <a:p>
          <a:endParaRPr lang="en-IN" sz="1200"/>
        </a:p>
      </dgm:t>
    </dgm:pt>
    <dgm:pt modelId="{24D7E5BE-D9FE-437A-B862-43D6D5344D23}" type="sibTrans" cxnId="{8E20F21B-0E6F-46BE-AB9C-9C0555774A9A}">
      <dgm:prSet custT="1"/>
      <dgm:spPr/>
      <dgm:t>
        <a:bodyPr/>
        <a:lstStyle/>
        <a:p>
          <a:endParaRPr lang="en-IN" sz="1200"/>
        </a:p>
      </dgm:t>
    </dgm:pt>
    <dgm:pt modelId="{F333D5F7-14A6-4B0B-833D-AD161B999F98}">
      <dgm:prSet phldrT="[Text]" custT="1"/>
      <dgm:spPr/>
      <dgm:t>
        <a:bodyPr/>
        <a:lstStyle/>
        <a:p>
          <a:r>
            <a:rPr lang="en-IN" sz="1200"/>
            <a:t>Conditional Formatting</a:t>
          </a:r>
        </a:p>
      </dgm:t>
      <dgm:extLst>
        <a:ext uri="{E40237B7-FDA0-4F09-8148-C483321AD2D9}">
          <dgm14:cNvPr xmlns:dgm14="http://schemas.microsoft.com/office/drawing/2010/diagram" id="0" name="">
            <a:hlinkClick xmlns:r="http://schemas.openxmlformats.org/officeDocument/2006/relationships" r:id="rId4"/>
          </dgm14:cNvPr>
        </a:ext>
      </dgm:extLst>
    </dgm:pt>
    <dgm:pt modelId="{52DC0657-ADB7-4A62-ADD0-12C8E900AC65}" type="parTrans" cxnId="{E83D0725-A353-43C0-B703-9B9181D6EFC2}">
      <dgm:prSet/>
      <dgm:spPr/>
      <dgm:t>
        <a:bodyPr/>
        <a:lstStyle/>
        <a:p>
          <a:endParaRPr lang="en-IN" sz="1200"/>
        </a:p>
      </dgm:t>
    </dgm:pt>
    <dgm:pt modelId="{CEA025EE-696D-4C08-AC47-402BF2FB9360}" type="sibTrans" cxnId="{E83D0725-A353-43C0-B703-9B9181D6EFC2}">
      <dgm:prSet/>
      <dgm:spPr/>
      <dgm:t>
        <a:bodyPr/>
        <a:lstStyle/>
        <a:p>
          <a:endParaRPr lang="en-IN" sz="1200"/>
        </a:p>
      </dgm:t>
    </dgm:pt>
    <dgm:pt modelId="{86FE70BE-053E-4D13-A0F0-6B2F6CEF1BD3}">
      <dgm:prSet phldrT="[Text]" custT="1"/>
      <dgm:spPr/>
      <dgm:t>
        <a:bodyPr/>
        <a:lstStyle/>
        <a:p>
          <a:r>
            <a:rPr lang="en-IN" sz="1200"/>
            <a:t>Index and Match</a:t>
          </a:r>
        </a:p>
      </dgm:t>
      <dgm:extLst>
        <a:ext uri="{E40237B7-FDA0-4F09-8148-C483321AD2D9}">
          <dgm14:cNvPr xmlns:dgm14="http://schemas.microsoft.com/office/drawing/2010/diagram" id="0" name="">
            <a:hlinkClick xmlns:r="http://schemas.openxmlformats.org/officeDocument/2006/relationships" r:id="rId5"/>
          </dgm14:cNvPr>
        </a:ext>
      </dgm:extLst>
    </dgm:pt>
    <dgm:pt modelId="{7CCC9E81-7E9A-456F-9BAE-F42AE82B73B7}" type="parTrans" cxnId="{9B292D49-F6C6-4694-9A93-692C3EAA8235}">
      <dgm:prSet/>
      <dgm:spPr/>
      <dgm:t>
        <a:bodyPr/>
        <a:lstStyle/>
        <a:p>
          <a:endParaRPr lang="en-IN" sz="1200"/>
        </a:p>
      </dgm:t>
    </dgm:pt>
    <dgm:pt modelId="{A2CB71D1-F04E-4065-8DD5-78FE24CD31EC}" type="sibTrans" cxnId="{9B292D49-F6C6-4694-9A93-692C3EAA8235}">
      <dgm:prSet custT="1"/>
      <dgm:spPr/>
      <dgm:t>
        <a:bodyPr/>
        <a:lstStyle/>
        <a:p>
          <a:endParaRPr lang="en-IN" sz="1200"/>
        </a:p>
      </dgm:t>
    </dgm:pt>
    <dgm:pt modelId="{66A7AC6D-12ED-4281-99C5-1A717179611D}">
      <dgm:prSet phldrT="[Text]" custT="1"/>
      <dgm:spPr/>
      <dgm:t>
        <a:bodyPr/>
        <a:lstStyle/>
        <a:p>
          <a:r>
            <a:rPr lang="en-IN" sz="1200"/>
            <a:t>Logical Function</a:t>
          </a:r>
        </a:p>
      </dgm:t>
      <dgm:extLst>
        <a:ext uri="{E40237B7-FDA0-4F09-8148-C483321AD2D9}">
          <dgm14:cNvPr xmlns:dgm14="http://schemas.microsoft.com/office/drawing/2010/diagram" id="0" name="">
            <a:hlinkClick xmlns:r="http://schemas.openxmlformats.org/officeDocument/2006/relationships" r:id="rId6"/>
          </dgm14:cNvPr>
        </a:ext>
      </dgm:extLst>
    </dgm:pt>
    <dgm:pt modelId="{44146190-1557-4367-9A8B-3AEFAE7EB2DD}" type="parTrans" cxnId="{EA7FD93D-9316-49E4-A3E1-03FB511530FE}">
      <dgm:prSet/>
      <dgm:spPr/>
      <dgm:t>
        <a:bodyPr/>
        <a:lstStyle/>
        <a:p>
          <a:endParaRPr lang="en-IN" sz="1200"/>
        </a:p>
      </dgm:t>
    </dgm:pt>
    <dgm:pt modelId="{B8047896-4D88-46A1-8C4A-5B4FE9646E5A}" type="sibTrans" cxnId="{EA7FD93D-9316-49E4-A3E1-03FB511530FE}">
      <dgm:prSet custT="1"/>
      <dgm:spPr/>
      <dgm:t>
        <a:bodyPr/>
        <a:lstStyle/>
        <a:p>
          <a:endParaRPr lang="en-IN" sz="1200"/>
        </a:p>
      </dgm:t>
    </dgm:pt>
    <dgm:pt modelId="{FBFC70FB-C8D3-41A6-8A1F-B37FAA3E4FAA}">
      <dgm:prSet phldrT="[Text]" custT="1"/>
      <dgm:spPr/>
      <dgm:t>
        <a:bodyPr/>
        <a:lstStyle/>
        <a:p>
          <a:r>
            <a:rPr lang="en-IN" sz="1200"/>
            <a:t>Offset</a:t>
          </a:r>
        </a:p>
      </dgm:t>
      <dgm:extLst>
        <a:ext uri="{E40237B7-FDA0-4F09-8148-C483321AD2D9}">
          <dgm14:cNvPr xmlns:dgm14="http://schemas.microsoft.com/office/drawing/2010/diagram" id="0" name="">
            <a:hlinkClick xmlns:r="http://schemas.openxmlformats.org/officeDocument/2006/relationships" r:id="rId7"/>
          </dgm14:cNvPr>
        </a:ext>
      </dgm:extLst>
    </dgm:pt>
    <dgm:pt modelId="{DBA92F87-0474-4898-910C-EF1AAFC83970}" type="parTrans" cxnId="{2A3BE153-959B-475D-9D43-DF001C89E9C8}">
      <dgm:prSet/>
      <dgm:spPr/>
      <dgm:t>
        <a:bodyPr/>
        <a:lstStyle/>
        <a:p>
          <a:endParaRPr lang="en-IN" sz="1200"/>
        </a:p>
      </dgm:t>
    </dgm:pt>
    <dgm:pt modelId="{6311064F-97CC-40F4-B9AE-B4DC39508151}" type="sibTrans" cxnId="{2A3BE153-959B-475D-9D43-DF001C89E9C8}">
      <dgm:prSet custT="1"/>
      <dgm:spPr/>
      <dgm:t>
        <a:bodyPr/>
        <a:lstStyle/>
        <a:p>
          <a:endParaRPr lang="en-IN" sz="1200"/>
        </a:p>
      </dgm:t>
    </dgm:pt>
    <dgm:pt modelId="{41B6676B-844C-409D-9F65-72553F348E79}" type="pres">
      <dgm:prSet presAssocID="{9C883558-5E96-40C8-85C2-C50BBC5C5E1A}" presName="Name0" presStyleCnt="0">
        <dgm:presLayoutVars>
          <dgm:dir/>
          <dgm:resizeHandles val="exact"/>
        </dgm:presLayoutVars>
      </dgm:prSet>
      <dgm:spPr/>
    </dgm:pt>
    <dgm:pt modelId="{5BEBB5A8-330E-454F-949F-CB45D614DEE6}" type="pres">
      <dgm:prSet presAssocID="{89D56B4B-CFD6-468D-B88A-C5F36537FD8B}" presName="node" presStyleLbl="node1" presStyleIdx="0" presStyleCnt="7">
        <dgm:presLayoutVars>
          <dgm:bulletEnabled val="1"/>
        </dgm:presLayoutVars>
      </dgm:prSet>
      <dgm:spPr/>
    </dgm:pt>
    <dgm:pt modelId="{C7E094A6-05F8-4269-8E88-BB198EF79D70}" type="pres">
      <dgm:prSet presAssocID="{927B7EF3-5328-4E03-B9E6-6635A13EF757}" presName="sibTrans" presStyleLbl="sibTrans2D1" presStyleIdx="0" presStyleCnt="6"/>
      <dgm:spPr/>
    </dgm:pt>
    <dgm:pt modelId="{5CFE88B6-F047-493C-AA7D-0EA5AD5BC9E4}" type="pres">
      <dgm:prSet presAssocID="{927B7EF3-5328-4E03-B9E6-6635A13EF757}" presName="connectorText" presStyleLbl="sibTrans2D1" presStyleIdx="0" presStyleCnt="6"/>
      <dgm:spPr/>
    </dgm:pt>
    <dgm:pt modelId="{0F6C9114-67EB-41EE-8E7A-ABF77B69B847}" type="pres">
      <dgm:prSet presAssocID="{E61F4AD9-12D5-4DA4-8BA9-E83C8A6C2AF1}" presName="node" presStyleLbl="node1" presStyleIdx="1" presStyleCnt="7">
        <dgm:presLayoutVars>
          <dgm:bulletEnabled val="1"/>
        </dgm:presLayoutVars>
      </dgm:prSet>
      <dgm:spPr/>
    </dgm:pt>
    <dgm:pt modelId="{3BBE6323-5558-4050-891F-A8A61560CB90}" type="pres">
      <dgm:prSet presAssocID="{A329ED28-8F28-46B3-972F-9CAFA525AFEC}" presName="sibTrans" presStyleLbl="sibTrans2D1" presStyleIdx="1" presStyleCnt="6"/>
      <dgm:spPr/>
    </dgm:pt>
    <dgm:pt modelId="{2B820225-CEE9-4558-ACEA-8C7DA1C95507}" type="pres">
      <dgm:prSet presAssocID="{A329ED28-8F28-46B3-972F-9CAFA525AFEC}" presName="connectorText" presStyleLbl="sibTrans2D1" presStyleIdx="1" presStyleCnt="6"/>
      <dgm:spPr/>
    </dgm:pt>
    <dgm:pt modelId="{ECFA1B7D-A0FB-4073-BF3B-87AD3DBC7A35}" type="pres">
      <dgm:prSet presAssocID="{DFFB05EC-FC73-4D42-84CD-0F822E41253A}" presName="node" presStyleLbl="node1" presStyleIdx="2" presStyleCnt="7">
        <dgm:presLayoutVars>
          <dgm:bulletEnabled val="1"/>
        </dgm:presLayoutVars>
      </dgm:prSet>
      <dgm:spPr/>
    </dgm:pt>
    <dgm:pt modelId="{39CDC34B-32EB-496F-AC49-5C8A91922018}" type="pres">
      <dgm:prSet presAssocID="{24D7E5BE-D9FE-437A-B862-43D6D5344D23}" presName="sibTrans" presStyleLbl="sibTrans2D1" presStyleIdx="2" presStyleCnt="6"/>
      <dgm:spPr/>
    </dgm:pt>
    <dgm:pt modelId="{0A806FEB-12A0-4F0B-80B1-751682B695B4}" type="pres">
      <dgm:prSet presAssocID="{24D7E5BE-D9FE-437A-B862-43D6D5344D23}" presName="connectorText" presStyleLbl="sibTrans2D1" presStyleIdx="2" presStyleCnt="6"/>
      <dgm:spPr/>
    </dgm:pt>
    <dgm:pt modelId="{227D315B-4F61-48C1-B471-CD22F8BA5778}" type="pres">
      <dgm:prSet presAssocID="{86FE70BE-053E-4D13-A0F0-6B2F6CEF1BD3}" presName="node" presStyleLbl="node1" presStyleIdx="3" presStyleCnt="7">
        <dgm:presLayoutVars>
          <dgm:bulletEnabled val="1"/>
        </dgm:presLayoutVars>
      </dgm:prSet>
      <dgm:spPr/>
    </dgm:pt>
    <dgm:pt modelId="{AC2731AB-7650-4544-A2A3-262179354A76}" type="pres">
      <dgm:prSet presAssocID="{A2CB71D1-F04E-4065-8DD5-78FE24CD31EC}" presName="sibTrans" presStyleLbl="sibTrans2D1" presStyleIdx="3" presStyleCnt="6"/>
      <dgm:spPr/>
    </dgm:pt>
    <dgm:pt modelId="{0F44CD97-6A23-425F-BEFA-75FE3EF74614}" type="pres">
      <dgm:prSet presAssocID="{A2CB71D1-F04E-4065-8DD5-78FE24CD31EC}" presName="connectorText" presStyleLbl="sibTrans2D1" presStyleIdx="3" presStyleCnt="6"/>
      <dgm:spPr/>
    </dgm:pt>
    <dgm:pt modelId="{34E8A85C-700E-48D4-A720-C0BCA216324B}" type="pres">
      <dgm:prSet presAssocID="{66A7AC6D-12ED-4281-99C5-1A717179611D}" presName="node" presStyleLbl="node1" presStyleIdx="4" presStyleCnt="7">
        <dgm:presLayoutVars>
          <dgm:bulletEnabled val="1"/>
        </dgm:presLayoutVars>
      </dgm:prSet>
      <dgm:spPr/>
    </dgm:pt>
    <dgm:pt modelId="{E5DCBC5D-686B-42FF-A5A3-E836D5EFD94D}" type="pres">
      <dgm:prSet presAssocID="{B8047896-4D88-46A1-8C4A-5B4FE9646E5A}" presName="sibTrans" presStyleLbl="sibTrans2D1" presStyleIdx="4" presStyleCnt="6"/>
      <dgm:spPr/>
    </dgm:pt>
    <dgm:pt modelId="{F46D1142-E3F3-42FD-B41E-23969C798D7C}" type="pres">
      <dgm:prSet presAssocID="{B8047896-4D88-46A1-8C4A-5B4FE9646E5A}" presName="connectorText" presStyleLbl="sibTrans2D1" presStyleIdx="4" presStyleCnt="6"/>
      <dgm:spPr/>
    </dgm:pt>
    <dgm:pt modelId="{F215B279-51AC-4817-91A6-766CD856459C}" type="pres">
      <dgm:prSet presAssocID="{FBFC70FB-C8D3-41A6-8A1F-B37FAA3E4FAA}" presName="node" presStyleLbl="node1" presStyleIdx="5" presStyleCnt="7">
        <dgm:presLayoutVars>
          <dgm:bulletEnabled val="1"/>
        </dgm:presLayoutVars>
      </dgm:prSet>
      <dgm:spPr/>
    </dgm:pt>
    <dgm:pt modelId="{E4B0D041-5694-4466-A532-DC1B221FEFA8}" type="pres">
      <dgm:prSet presAssocID="{6311064F-97CC-40F4-B9AE-B4DC39508151}" presName="sibTrans" presStyleLbl="sibTrans2D1" presStyleIdx="5" presStyleCnt="6"/>
      <dgm:spPr/>
    </dgm:pt>
    <dgm:pt modelId="{6D853E7D-C510-406B-97DD-FFD4BA7869A1}" type="pres">
      <dgm:prSet presAssocID="{6311064F-97CC-40F4-B9AE-B4DC39508151}" presName="connectorText" presStyleLbl="sibTrans2D1" presStyleIdx="5" presStyleCnt="6"/>
      <dgm:spPr/>
    </dgm:pt>
    <dgm:pt modelId="{0C621026-5E8C-4FE6-8AD1-D3139BFF232F}" type="pres">
      <dgm:prSet presAssocID="{F333D5F7-14A6-4B0B-833D-AD161B999F98}" presName="node" presStyleLbl="node1" presStyleIdx="6" presStyleCnt="7">
        <dgm:presLayoutVars>
          <dgm:bulletEnabled val="1"/>
        </dgm:presLayoutVars>
      </dgm:prSet>
      <dgm:spPr/>
    </dgm:pt>
  </dgm:ptLst>
  <dgm:cxnLst>
    <dgm:cxn modelId="{CB68CB06-63EB-458A-A1A4-C8B68D626CDA}" type="presOf" srcId="{24D7E5BE-D9FE-437A-B862-43D6D5344D23}" destId="{0A806FEB-12A0-4F0B-80B1-751682B695B4}" srcOrd="1" destOrd="0" presId="urn:microsoft.com/office/officeart/2005/8/layout/process1"/>
    <dgm:cxn modelId="{ACD48D08-79A3-47EE-84C0-1DB86812EBE7}" type="presOf" srcId="{66A7AC6D-12ED-4281-99C5-1A717179611D}" destId="{34E8A85C-700E-48D4-A720-C0BCA216324B}" srcOrd="0" destOrd="0" presId="urn:microsoft.com/office/officeart/2005/8/layout/process1"/>
    <dgm:cxn modelId="{1DDDDD13-D241-42D0-8635-1088F9070A80}" type="presOf" srcId="{9C883558-5E96-40C8-85C2-C50BBC5C5E1A}" destId="{41B6676B-844C-409D-9F65-72553F348E79}" srcOrd="0" destOrd="0" presId="urn:microsoft.com/office/officeart/2005/8/layout/process1"/>
    <dgm:cxn modelId="{DAA07114-00D5-4C6C-9F4E-C340BD7766E6}" type="presOf" srcId="{86FE70BE-053E-4D13-A0F0-6B2F6CEF1BD3}" destId="{227D315B-4F61-48C1-B471-CD22F8BA5778}" srcOrd="0" destOrd="0" presId="urn:microsoft.com/office/officeart/2005/8/layout/process1"/>
    <dgm:cxn modelId="{8E20F21B-0E6F-46BE-AB9C-9C0555774A9A}" srcId="{9C883558-5E96-40C8-85C2-C50BBC5C5E1A}" destId="{DFFB05EC-FC73-4D42-84CD-0F822E41253A}" srcOrd="2" destOrd="0" parTransId="{31781E5C-B717-4390-B2C6-3361F497BC22}" sibTransId="{24D7E5BE-D9FE-437A-B862-43D6D5344D23}"/>
    <dgm:cxn modelId="{B631131D-F428-46E0-8C38-616A474C6715}" type="presOf" srcId="{E61F4AD9-12D5-4DA4-8BA9-E83C8A6C2AF1}" destId="{0F6C9114-67EB-41EE-8E7A-ABF77B69B847}" srcOrd="0" destOrd="0" presId="urn:microsoft.com/office/officeart/2005/8/layout/process1"/>
    <dgm:cxn modelId="{B460DF20-B79C-48FB-993A-5D108A9AFCE7}" type="presOf" srcId="{927B7EF3-5328-4E03-B9E6-6635A13EF757}" destId="{C7E094A6-05F8-4269-8E88-BB198EF79D70}" srcOrd="0" destOrd="0" presId="urn:microsoft.com/office/officeart/2005/8/layout/process1"/>
    <dgm:cxn modelId="{E83D0725-A353-43C0-B703-9B9181D6EFC2}" srcId="{9C883558-5E96-40C8-85C2-C50BBC5C5E1A}" destId="{F333D5F7-14A6-4B0B-833D-AD161B999F98}" srcOrd="6" destOrd="0" parTransId="{52DC0657-ADB7-4A62-ADD0-12C8E900AC65}" sibTransId="{CEA025EE-696D-4C08-AC47-402BF2FB9360}"/>
    <dgm:cxn modelId="{94CEB330-4675-4EF4-814A-7405555DF988}" type="presOf" srcId="{927B7EF3-5328-4E03-B9E6-6635A13EF757}" destId="{5CFE88B6-F047-493C-AA7D-0EA5AD5BC9E4}" srcOrd="1" destOrd="0" presId="urn:microsoft.com/office/officeart/2005/8/layout/process1"/>
    <dgm:cxn modelId="{D5E6F832-8977-4C24-8291-C88C159152BB}" type="presOf" srcId="{A2CB71D1-F04E-4065-8DD5-78FE24CD31EC}" destId="{AC2731AB-7650-4544-A2A3-262179354A76}" srcOrd="0" destOrd="0" presId="urn:microsoft.com/office/officeart/2005/8/layout/process1"/>
    <dgm:cxn modelId="{4C19E434-3AED-4FD2-A457-0F788F5894CB}" type="presOf" srcId="{F333D5F7-14A6-4B0B-833D-AD161B999F98}" destId="{0C621026-5E8C-4FE6-8AD1-D3139BFF232F}" srcOrd="0" destOrd="0" presId="urn:microsoft.com/office/officeart/2005/8/layout/process1"/>
    <dgm:cxn modelId="{EEDC2239-CE65-43FA-8954-3C03903CC606}" type="presOf" srcId="{DFFB05EC-FC73-4D42-84CD-0F822E41253A}" destId="{ECFA1B7D-A0FB-4073-BF3B-87AD3DBC7A35}" srcOrd="0" destOrd="0" presId="urn:microsoft.com/office/officeart/2005/8/layout/process1"/>
    <dgm:cxn modelId="{EA7FD93D-9316-49E4-A3E1-03FB511530FE}" srcId="{9C883558-5E96-40C8-85C2-C50BBC5C5E1A}" destId="{66A7AC6D-12ED-4281-99C5-1A717179611D}" srcOrd="4" destOrd="0" parTransId="{44146190-1557-4367-9A8B-3AEFAE7EB2DD}" sibTransId="{B8047896-4D88-46A1-8C4A-5B4FE9646E5A}"/>
    <dgm:cxn modelId="{6BDBC83E-1C9C-440D-8FB9-34439A8F74C4}" type="presOf" srcId="{B8047896-4D88-46A1-8C4A-5B4FE9646E5A}" destId="{F46D1142-E3F3-42FD-B41E-23969C798D7C}" srcOrd="1" destOrd="0" presId="urn:microsoft.com/office/officeart/2005/8/layout/process1"/>
    <dgm:cxn modelId="{BF0C5D5B-A20A-4E03-AC10-B6A4D7E2DC26}" srcId="{9C883558-5E96-40C8-85C2-C50BBC5C5E1A}" destId="{E61F4AD9-12D5-4DA4-8BA9-E83C8A6C2AF1}" srcOrd="1" destOrd="0" parTransId="{D5F9818C-7098-41B0-969F-6C5244BEC3FC}" sibTransId="{A329ED28-8F28-46B3-972F-9CAFA525AFEC}"/>
    <dgm:cxn modelId="{D6206160-9704-4DD9-8C01-BF387DF9801D}" type="presOf" srcId="{FBFC70FB-C8D3-41A6-8A1F-B37FAA3E4FAA}" destId="{F215B279-51AC-4817-91A6-766CD856459C}" srcOrd="0" destOrd="0" presId="urn:microsoft.com/office/officeart/2005/8/layout/process1"/>
    <dgm:cxn modelId="{B8093443-6E13-4968-90DF-624F73187564}" type="presOf" srcId="{24D7E5BE-D9FE-437A-B862-43D6D5344D23}" destId="{39CDC34B-32EB-496F-AC49-5C8A91922018}" srcOrd="0" destOrd="0" presId="urn:microsoft.com/office/officeart/2005/8/layout/process1"/>
    <dgm:cxn modelId="{9B292D49-F6C6-4694-9A93-692C3EAA8235}" srcId="{9C883558-5E96-40C8-85C2-C50BBC5C5E1A}" destId="{86FE70BE-053E-4D13-A0F0-6B2F6CEF1BD3}" srcOrd="3" destOrd="0" parTransId="{7CCC9E81-7E9A-456F-9BAE-F42AE82B73B7}" sibTransId="{A2CB71D1-F04E-4065-8DD5-78FE24CD31EC}"/>
    <dgm:cxn modelId="{4374194F-280D-44F0-B0A1-D5D3468D2264}" type="presOf" srcId="{A329ED28-8F28-46B3-972F-9CAFA525AFEC}" destId="{3BBE6323-5558-4050-891F-A8A61560CB90}" srcOrd="0" destOrd="0" presId="urn:microsoft.com/office/officeart/2005/8/layout/process1"/>
    <dgm:cxn modelId="{2A3BE153-959B-475D-9D43-DF001C89E9C8}" srcId="{9C883558-5E96-40C8-85C2-C50BBC5C5E1A}" destId="{FBFC70FB-C8D3-41A6-8A1F-B37FAA3E4FAA}" srcOrd="5" destOrd="0" parTransId="{DBA92F87-0474-4898-910C-EF1AAFC83970}" sibTransId="{6311064F-97CC-40F4-B9AE-B4DC39508151}"/>
    <dgm:cxn modelId="{58FA5D57-D3ED-47AF-A693-FB57AA1AF235}" type="presOf" srcId="{89D56B4B-CFD6-468D-B88A-C5F36537FD8B}" destId="{5BEBB5A8-330E-454F-949F-CB45D614DEE6}" srcOrd="0" destOrd="0" presId="urn:microsoft.com/office/officeart/2005/8/layout/process1"/>
    <dgm:cxn modelId="{F87EF879-DC75-4B94-8CFE-5C2D4D2C540E}" type="presOf" srcId="{B8047896-4D88-46A1-8C4A-5B4FE9646E5A}" destId="{E5DCBC5D-686B-42FF-A5A3-E836D5EFD94D}" srcOrd="0" destOrd="0" presId="urn:microsoft.com/office/officeart/2005/8/layout/process1"/>
    <dgm:cxn modelId="{9921CE86-68B2-4927-BDCC-8ECA765B82E6}" srcId="{9C883558-5E96-40C8-85C2-C50BBC5C5E1A}" destId="{89D56B4B-CFD6-468D-B88A-C5F36537FD8B}" srcOrd="0" destOrd="0" parTransId="{E488D7ED-51B7-4E7D-AD74-E59249A52B04}" sibTransId="{927B7EF3-5328-4E03-B9E6-6635A13EF757}"/>
    <dgm:cxn modelId="{5AE07DB8-D407-4021-B6CB-1AA39BA4695D}" type="presOf" srcId="{A329ED28-8F28-46B3-972F-9CAFA525AFEC}" destId="{2B820225-CEE9-4558-ACEA-8C7DA1C95507}" srcOrd="1" destOrd="0" presId="urn:microsoft.com/office/officeart/2005/8/layout/process1"/>
    <dgm:cxn modelId="{29AA15C5-6ECD-44E3-A165-EDBCD224B986}" type="presOf" srcId="{6311064F-97CC-40F4-B9AE-B4DC39508151}" destId="{6D853E7D-C510-406B-97DD-FFD4BA7869A1}" srcOrd="1" destOrd="0" presId="urn:microsoft.com/office/officeart/2005/8/layout/process1"/>
    <dgm:cxn modelId="{F4C0F3CD-8645-4A5A-8953-79F1098493F0}" type="presOf" srcId="{6311064F-97CC-40F4-B9AE-B4DC39508151}" destId="{E4B0D041-5694-4466-A532-DC1B221FEFA8}" srcOrd="0" destOrd="0" presId="urn:microsoft.com/office/officeart/2005/8/layout/process1"/>
    <dgm:cxn modelId="{EC11E2E8-44AB-41F0-A4A0-C711F7B9B5A5}" type="presOf" srcId="{A2CB71D1-F04E-4065-8DD5-78FE24CD31EC}" destId="{0F44CD97-6A23-425F-BEFA-75FE3EF74614}" srcOrd="1" destOrd="0" presId="urn:microsoft.com/office/officeart/2005/8/layout/process1"/>
    <dgm:cxn modelId="{372E90D5-7BAC-48B9-8EB6-CB5747906E57}" type="presParOf" srcId="{41B6676B-844C-409D-9F65-72553F348E79}" destId="{5BEBB5A8-330E-454F-949F-CB45D614DEE6}" srcOrd="0" destOrd="0" presId="urn:microsoft.com/office/officeart/2005/8/layout/process1"/>
    <dgm:cxn modelId="{2A742117-3F20-459F-90C4-9E0CCB7B516F}" type="presParOf" srcId="{41B6676B-844C-409D-9F65-72553F348E79}" destId="{C7E094A6-05F8-4269-8E88-BB198EF79D70}" srcOrd="1" destOrd="0" presId="urn:microsoft.com/office/officeart/2005/8/layout/process1"/>
    <dgm:cxn modelId="{722461B3-6FF8-430C-88A1-2C9C40CA68F1}" type="presParOf" srcId="{C7E094A6-05F8-4269-8E88-BB198EF79D70}" destId="{5CFE88B6-F047-493C-AA7D-0EA5AD5BC9E4}" srcOrd="0" destOrd="0" presId="urn:microsoft.com/office/officeart/2005/8/layout/process1"/>
    <dgm:cxn modelId="{E334E22F-455C-4F6E-B0B0-BD928EB8AD3A}" type="presParOf" srcId="{41B6676B-844C-409D-9F65-72553F348E79}" destId="{0F6C9114-67EB-41EE-8E7A-ABF77B69B847}" srcOrd="2" destOrd="0" presId="urn:microsoft.com/office/officeart/2005/8/layout/process1"/>
    <dgm:cxn modelId="{B84EB2E2-7E81-424C-8419-C3C037567D7C}" type="presParOf" srcId="{41B6676B-844C-409D-9F65-72553F348E79}" destId="{3BBE6323-5558-4050-891F-A8A61560CB90}" srcOrd="3" destOrd="0" presId="urn:microsoft.com/office/officeart/2005/8/layout/process1"/>
    <dgm:cxn modelId="{6A027D7F-8D6D-4D0C-8AEF-0ED2071EE710}" type="presParOf" srcId="{3BBE6323-5558-4050-891F-A8A61560CB90}" destId="{2B820225-CEE9-4558-ACEA-8C7DA1C95507}" srcOrd="0" destOrd="0" presId="urn:microsoft.com/office/officeart/2005/8/layout/process1"/>
    <dgm:cxn modelId="{BCB52939-587D-451D-BE9B-62AF272386A9}" type="presParOf" srcId="{41B6676B-844C-409D-9F65-72553F348E79}" destId="{ECFA1B7D-A0FB-4073-BF3B-87AD3DBC7A35}" srcOrd="4" destOrd="0" presId="urn:microsoft.com/office/officeart/2005/8/layout/process1"/>
    <dgm:cxn modelId="{E57F40A2-E5A9-44BC-A661-3E6B69418807}" type="presParOf" srcId="{41B6676B-844C-409D-9F65-72553F348E79}" destId="{39CDC34B-32EB-496F-AC49-5C8A91922018}" srcOrd="5" destOrd="0" presId="urn:microsoft.com/office/officeart/2005/8/layout/process1"/>
    <dgm:cxn modelId="{2A9F15C7-1741-4644-BFCA-E7961482C99C}" type="presParOf" srcId="{39CDC34B-32EB-496F-AC49-5C8A91922018}" destId="{0A806FEB-12A0-4F0B-80B1-751682B695B4}" srcOrd="0" destOrd="0" presId="urn:microsoft.com/office/officeart/2005/8/layout/process1"/>
    <dgm:cxn modelId="{35ED452F-7E46-4D20-84B7-EAEC3D5F14C2}" type="presParOf" srcId="{41B6676B-844C-409D-9F65-72553F348E79}" destId="{227D315B-4F61-48C1-B471-CD22F8BA5778}" srcOrd="6" destOrd="0" presId="urn:microsoft.com/office/officeart/2005/8/layout/process1"/>
    <dgm:cxn modelId="{8C61F77D-9638-4227-B984-7377360C8233}" type="presParOf" srcId="{41B6676B-844C-409D-9F65-72553F348E79}" destId="{AC2731AB-7650-4544-A2A3-262179354A76}" srcOrd="7" destOrd="0" presId="urn:microsoft.com/office/officeart/2005/8/layout/process1"/>
    <dgm:cxn modelId="{59EA41A1-F3CC-49A8-A267-660D6690D631}" type="presParOf" srcId="{AC2731AB-7650-4544-A2A3-262179354A76}" destId="{0F44CD97-6A23-425F-BEFA-75FE3EF74614}" srcOrd="0" destOrd="0" presId="urn:microsoft.com/office/officeart/2005/8/layout/process1"/>
    <dgm:cxn modelId="{A32183A7-EDF1-405C-BE46-9FE33DFC3AC0}" type="presParOf" srcId="{41B6676B-844C-409D-9F65-72553F348E79}" destId="{34E8A85C-700E-48D4-A720-C0BCA216324B}" srcOrd="8" destOrd="0" presId="urn:microsoft.com/office/officeart/2005/8/layout/process1"/>
    <dgm:cxn modelId="{51A95C36-7CEF-431D-A844-13E3E3CB24C7}" type="presParOf" srcId="{41B6676B-844C-409D-9F65-72553F348E79}" destId="{E5DCBC5D-686B-42FF-A5A3-E836D5EFD94D}" srcOrd="9" destOrd="0" presId="urn:microsoft.com/office/officeart/2005/8/layout/process1"/>
    <dgm:cxn modelId="{01805E43-708C-40CE-A476-A7F4F96AE5BF}" type="presParOf" srcId="{E5DCBC5D-686B-42FF-A5A3-E836D5EFD94D}" destId="{F46D1142-E3F3-42FD-B41E-23969C798D7C}" srcOrd="0" destOrd="0" presId="urn:microsoft.com/office/officeart/2005/8/layout/process1"/>
    <dgm:cxn modelId="{D853CAFA-8929-42A8-A04A-34CCC88E230E}" type="presParOf" srcId="{41B6676B-844C-409D-9F65-72553F348E79}" destId="{F215B279-51AC-4817-91A6-766CD856459C}" srcOrd="10" destOrd="0" presId="urn:microsoft.com/office/officeart/2005/8/layout/process1"/>
    <dgm:cxn modelId="{E9BA0E63-B067-411B-891E-60DDE6D4E09F}" type="presParOf" srcId="{41B6676B-844C-409D-9F65-72553F348E79}" destId="{E4B0D041-5694-4466-A532-DC1B221FEFA8}" srcOrd="11" destOrd="0" presId="urn:microsoft.com/office/officeart/2005/8/layout/process1"/>
    <dgm:cxn modelId="{FA970B14-E1F7-4EBF-843F-F690C072D784}" type="presParOf" srcId="{E4B0D041-5694-4466-A532-DC1B221FEFA8}" destId="{6D853E7D-C510-406B-97DD-FFD4BA7869A1}" srcOrd="0" destOrd="0" presId="urn:microsoft.com/office/officeart/2005/8/layout/process1"/>
    <dgm:cxn modelId="{D130AAA9-B95B-45D2-AFE3-8A38DD740D6F}" type="presParOf" srcId="{41B6676B-844C-409D-9F65-72553F348E79}" destId="{0C621026-5E8C-4FE6-8AD1-D3139BFF232F}" srcOrd="12" destOrd="0" presId="urn:microsoft.com/office/officeart/2005/8/layout/process1"/>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9C883558-5E96-40C8-85C2-C50BBC5C5E1A}" type="doc">
      <dgm:prSet loTypeId="urn:microsoft.com/office/officeart/2005/8/layout/process1" loCatId="process" qsTypeId="urn:microsoft.com/office/officeart/2005/8/quickstyle/3d1" qsCatId="3D" csTypeId="urn:microsoft.com/office/officeart/2005/8/colors/accent5_2" csCatId="accent5" phldr="1"/>
      <dgm:spPr/>
    </dgm:pt>
    <dgm:pt modelId="{89D56B4B-CFD6-468D-B88A-C5F36537FD8B}">
      <dgm:prSet phldrT="[Text]" custT="1"/>
      <dgm:spPr/>
      <dgm:t>
        <a:bodyPr/>
        <a:lstStyle/>
        <a:p>
          <a:r>
            <a:rPr lang="en-IN" sz="1200"/>
            <a:t>Charts-1</a:t>
          </a:r>
        </a:p>
      </dgm:t>
      <dgm:extLst>
        <a:ext uri="{E40237B7-FDA0-4F09-8148-C483321AD2D9}">
          <dgm14:cNvPr xmlns:dgm14="http://schemas.microsoft.com/office/drawing/2010/diagram" id="0" name="">
            <a:hlinkClick xmlns:r="http://schemas.openxmlformats.org/officeDocument/2006/relationships" r:id="rId1"/>
          </dgm14:cNvPr>
        </a:ext>
      </dgm:extLst>
    </dgm:pt>
    <dgm:pt modelId="{E488D7ED-51B7-4E7D-AD74-E59249A52B04}" type="parTrans" cxnId="{9921CE86-68B2-4927-BDCC-8ECA765B82E6}">
      <dgm:prSet/>
      <dgm:spPr/>
      <dgm:t>
        <a:bodyPr/>
        <a:lstStyle/>
        <a:p>
          <a:endParaRPr lang="en-IN" sz="1200"/>
        </a:p>
      </dgm:t>
    </dgm:pt>
    <dgm:pt modelId="{927B7EF3-5328-4E03-B9E6-6635A13EF757}" type="sibTrans" cxnId="{9921CE86-68B2-4927-BDCC-8ECA765B82E6}">
      <dgm:prSet custT="1"/>
      <dgm:spPr/>
      <dgm:t>
        <a:bodyPr/>
        <a:lstStyle/>
        <a:p>
          <a:endParaRPr lang="en-IN" sz="1200"/>
        </a:p>
      </dgm:t>
    </dgm:pt>
    <dgm:pt modelId="{E61F4AD9-12D5-4DA4-8BA9-E83C8A6C2AF1}">
      <dgm:prSet phldrT="[Text]" custT="1"/>
      <dgm:spPr/>
      <dgm:t>
        <a:bodyPr/>
        <a:lstStyle/>
        <a:p>
          <a:r>
            <a:rPr lang="en-IN" sz="1200"/>
            <a:t>Charts-2</a:t>
          </a:r>
        </a:p>
      </dgm:t>
      <dgm:extLst>
        <a:ext uri="{E40237B7-FDA0-4F09-8148-C483321AD2D9}">
          <dgm14:cNvPr xmlns:dgm14="http://schemas.microsoft.com/office/drawing/2010/diagram" id="0" name="">
            <a:hlinkClick xmlns:r="http://schemas.openxmlformats.org/officeDocument/2006/relationships" r:id="rId2"/>
          </dgm14:cNvPr>
        </a:ext>
      </dgm:extLst>
    </dgm:pt>
    <dgm:pt modelId="{D5F9818C-7098-41B0-969F-6C5244BEC3FC}" type="parTrans" cxnId="{BF0C5D5B-A20A-4E03-AC10-B6A4D7E2DC26}">
      <dgm:prSet/>
      <dgm:spPr/>
      <dgm:t>
        <a:bodyPr/>
        <a:lstStyle/>
        <a:p>
          <a:endParaRPr lang="en-IN" sz="1200"/>
        </a:p>
      </dgm:t>
    </dgm:pt>
    <dgm:pt modelId="{A329ED28-8F28-46B3-972F-9CAFA525AFEC}" type="sibTrans" cxnId="{BF0C5D5B-A20A-4E03-AC10-B6A4D7E2DC26}">
      <dgm:prSet custT="1"/>
      <dgm:spPr/>
      <dgm:t>
        <a:bodyPr/>
        <a:lstStyle/>
        <a:p>
          <a:endParaRPr lang="en-IN" sz="1200"/>
        </a:p>
      </dgm:t>
    </dgm:pt>
    <dgm:pt modelId="{DFFB05EC-FC73-4D42-84CD-0F822E41253A}">
      <dgm:prSet phldrT="[Text]" custT="1"/>
      <dgm:spPr/>
      <dgm:t>
        <a:bodyPr/>
        <a:lstStyle/>
        <a:p>
          <a:r>
            <a:rPr lang="en-IN" sz="1200"/>
            <a:t>Charts-3</a:t>
          </a:r>
        </a:p>
      </dgm:t>
      <dgm:extLst>
        <a:ext uri="{E40237B7-FDA0-4F09-8148-C483321AD2D9}">
          <dgm14:cNvPr xmlns:dgm14="http://schemas.microsoft.com/office/drawing/2010/diagram" id="0" name="">
            <a:hlinkClick xmlns:r="http://schemas.openxmlformats.org/officeDocument/2006/relationships" r:id="rId3"/>
          </dgm14:cNvPr>
        </a:ext>
      </dgm:extLst>
    </dgm:pt>
    <dgm:pt modelId="{31781E5C-B717-4390-B2C6-3361F497BC22}" type="parTrans" cxnId="{8E20F21B-0E6F-46BE-AB9C-9C0555774A9A}">
      <dgm:prSet/>
      <dgm:spPr/>
      <dgm:t>
        <a:bodyPr/>
        <a:lstStyle/>
        <a:p>
          <a:endParaRPr lang="en-IN" sz="1200"/>
        </a:p>
      </dgm:t>
    </dgm:pt>
    <dgm:pt modelId="{24D7E5BE-D9FE-437A-B862-43D6D5344D23}" type="sibTrans" cxnId="{8E20F21B-0E6F-46BE-AB9C-9C0555774A9A}">
      <dgm:prSet custT="1"/>
      <dgm:spPr/>
      <dgm:t>
        <a:bodyPr/>
        <a:lstStyle/>
        <a:p>
          <a:endParaRPr lang="en-IN" sz="1200"/>
        </a:p>
      </dgm:t>
    </dgm:pt>
    <dgm:pt modelId="{F333D5F7-14A6-4B0B-833D-AD161B999F98}">
      <dgm:prSet phldrT="[Text]" custT="1"/>
      <dgm:spPr/>
      <dgm:t>
        <a:bodyPr/>
        <a:lstStyle/>
        <a:p>
          <a:r>
            <a:rPr lang="en-IN" sz="1200"/>
            <a:t>Data Security</a:t>
          </a:r>
        </a:p>
      </dgm:t>
      <dgm:extLst>
        <a:ext uri="{E40237B7-FDA0-4F09-8148-C483321AD2D9}">
          <dgm14:cNvPr xmlns:dgm14="http://schemas.microsoft.com/office/drawing/2010/diagram" id="0" name="">
            <a:hlinkClick xmlns:r="http://schemas.openxmlformats.org/officeDocument/2006/relationships" r:id="rId4"/>
          </dgm14:cNvPr>
        </a:ext>
      </dgm:extLst>
    </dgm:pt>
    <dgm:pt modelId="{52DC0657-ADB7-4A62-ADD0-12C8E900AC65}" type="parTrans" cxnId="{E83D0725-A353-43C0-B703-9B9181D6EFC2}">
      <dgm:prSet/>
      <dgm:spPr/>
      <dgm:t>
        <a:bodyPr/>
        <a:lstStyle/>
        <a:p>
          <a:endParaRPr lang="en-IN" sz="1200"/>
        </a:p>
      </dgm:t>
    </dgm:pt>
    <dgm:pt modelId="{CEA025EE-696D-4C08-AC47-402BF2FB9360}" type="sibTrans" cxnId="{E83D0725-A353-43C0-B703-9B9181D6EFC2}">
      <dgm:prSet/>
      <dgm:spPr/>
      <dgm:t>
        <a:bodyPr/>
        <a:lstStyle/>
        <a:p>
          <a:endParaRPr lang="en-IN" sz="1200"/>
        </a:p>
      </dgm:t>
    </dgm:pt>
    <dgm:pt modelId="{86FE70BE-053E-4D13-A0F0-6B2F6CEF1BD3}">
      <dgm:prSet phldrT="[Text]" custT="1"/>
      <dgm:spPr/>
      <dgm:t>
        <a:bodyPr/>
        <a:lstStyle/>
        <a:p>
          <a:r>
            <a:rPr lang="en-IN" sz="1200"/>
            <a:t>Charts-4</a:t>
          </a:r>
        </a:p>
      </dgm:t>
      <dgm:extLst>
        <a:ext uri="{E40237B7-FDA0-4F09-8148-C483321AD2D9}">
          <dgm14:cNvPr xmlns:dgm14="http://schemas.microsoft.com/office/drawing/2010/diagram" id="0" name="">
            <a:hlinkClick xmlns:r="http://schemas.openxmlformats.org/officeDocument/2006/relationships" r:id="rId5"/>
          </dgm14:cNvPr>
        </a:ext>
      </dgm:extLst>
    </dgm:pt>
    <dgm:pt modelId="{7CCC9E81-7E9A-456F-9BAE-F42AE82B73B7}" type="parTrans" cxnId="{9B292D49-F6C6-4694-9A93-692C3EAA8235}">
      <dgm:prSet/>
      <dgm:spPr/>
      <dgm:t>
        <a:bodyPr/>
        <a:lstStyle/>
        <a:p>
          <a:endParaRPr lang="en-IN" sz="1200"/>
        </a:p>
      </dgm:t>
    </dgm:pt>
    <dgm:pt modelId="{A2CB71D1-F04E-4065-8DD5-78FE24CD31EC}" type="sibTrans" cxnId="{9B292D49-F6C6-4694-9A93-692C3EAA8235}">
      <dgm:prSet custT="1"/>
      <dgm:spPr/>
      <dgm:t>
        <a:bodyPr/>
        <a:lstStyle/>
        <a:p>
          <a:endParaRPr lang="en-IN" sz="1200"/>
        </a:p>
      </dgm:t>
    </dgm:pt>
    <dgm:pt modelId="{66A7AC6D-12ED-4281-99C5-1A717179611D}">
      <dgm:prSet phldrT="[Text]" custT="1"/>
      <dgm:spPr/>
      <dgm:t>
        <a:bodyPr/>
        <a:lstStyle/>
        <a:p>
          <a:r>
            <a:rPr lang="en-IN" sz="1200"/>
            <a:t>Pivot Table</a:t>
          </a:r>
        </a:p>
      </dgm:t>
      <dgm:extLst>
        <a:ext uri="{E40237B7-FDA0-4F09-8148-C483321AD2D9}">
          <dgm14:cNvPr xmlns:dgm14="http://schemas.microsoft.com/office/drawing/2010/diagram" id="0" name="">
            <a:hlinkClick xmlns:r="http://schemas.openxmlformats.org/officeDocument/2006/relationships" r:id="rId6"/>
          </dgm14:cNvPr>
        </a:ext>
      </dgm:extLst>
    </dgm:pt>
    <dgm:pt modelId="{44146190-1557-4367-9A8B-3AEFAE7EB2DD}" type="parTrans" cxnId="{EA7FD93D-9316-49E4-A3E1-03FB511530FE}">
      <dgm:prSet/>
      <dgm:spPr/>
      <dgm:t>
        <a:bodyPr/>
        <a:lstStyle/>
        <a:p>
          <a:endParaRPr lang="en-IN" sz="1200"/>
        </a:p>
      </dgm:t>
    </dgm:pt>
    <dgm:pt modelId="{B8047896-4D88-46A1-8C4A-5B4FE9646E5A}" type="sibTrans" cxnId="{EA7FD93D-9316-49E4-A3E1-03FB511530FE}">
      <dgm:prSet custT="1"/>
      <dgm:spPr/>
      <dgm:t>
        <a:bodyPr/>
        <a:lstStyle/>
        <a:p>
          <a:endParaRPr lang="en-IN" sz="1200"/>
        </a:p>
      </dgm:t>
    </dgm:pt>
    <dgm:pt modelId="{FBFC70FB-C8D3-41A6-8A1F-B37FAA3E4FAA}">
      <dgm:prSet phldrT="[Text]" custT="1"/>
      <dgm:spPr/>
      <dgm:t>
        <a:bodyPr/>
        <a:lstStyle/>
        <a:p>
          <a:r>
            <a:rPr lang="en-IN" sz="1200"/>
            <a:t>Slicer</a:t>
          </a:r>
        </a:p>
      </dgm:t>
      <dgm:extLst>
        <a:ext uri="{E40237B7-FDA0-4F09-8148-C483321AD2D9}">
          <dgm14:cNvPr xmlns:dgm14="http://schemas.microsoft.com/office/drawing/2010/diagram" id="0" name="">
            <a:hlinkClick xmlns:r="http://schemas.openxmlformats.org/officeDocument/2006/relationships" r:id="rId7"/>
          </dgm14:cNvPr>
        </a:ext>
      </dgm:extLst>
    </dgm:pt>
    <dgm:pt modelId="{DBA92F87-0474-4898-910C-EF1AAFC83970}" type="parTrans" cxnId="{2A3BE153-959B-475D-9D43-DF001C89E9C8}">
      <dgm:prSet/>
      <dgm:spPr/>
      <dgm:t>
        <a:bodyPr/>
        <a:lstStyle/>
        <a:p>
          <a:endParaRPr lang="en-IN" sz="1200"/>
        </a:p>
      </dgm:t>
    </dgm:pt>
    <dgm:pt modelId="{6311064F-97CC-40F4-B9AE-B4DC39508151}" type="sibTrans" cxnId="{2A3BE153-959B-475D-9D43-DF001C89E9C8}">
      <dgm:prSet custT="1"/>
      <dgm:spPr/>
      <dgm:t>
        <a:bodyPr/>
        <a:lstStyle/>
        <a:p>
          <a:endParaRPr lang="en-IN" sz="1200"/>
        </a:p>
      </dgm:t>
    </dgm:pt>
    <dgm:pt modelId="{41B6676B-844C-409D-9F65-72553F348E79}" type="pres">
      <dgm:prSet presAssocID="{9C883558-5E96-40C8-85C2-C50BBC5C5E1A}" presName="Name0" presStyleCnt="0">
        <dgm:presLayoutVars>
          <dgm:dir/>
          <dgm:resizeHandles val="exact"/>
        </dgm:presLayoutVars>
      </dgm:prSet>
      <dgm:spPr/>
    </dgm:pt>
    <dgm:pt modelId="{5BEBB5A8-330E-454F-949F-CB45D614DEE6}" type="pres">
      <dgm:prSet presAssocID="{89D56B4B-CFD6-468D-B88A-C5F36537FD8B}" presName="node" presStyleLbl="node1" presStyleIdx="0" presStyleCnt="7">
        <dgm:presLayoutVars>
          <dgm:bulletEnabled val="1"/>
        </dgm:presLayoutVars>
      </dgm:prSet>
      <dgm:spPr/>
    </dgm:pt>
    <dgm:pt modelId="{C7E094A6-05F8-4269-8E88-BB198EF79D70}" type="pres">
      <dgm:prSet presAssocID="{927B7EF3-5328-4E03-B9E6-6635A13EF757}" presName="sibTrans" presStyleLbl="sibTrans2D1" presStyleIdx="0" presStyleCnt="6"/>
      <dgm:spPr/>
    </dgm:pt>
    <dgm:pt modelId="{5CFE88B6-F047-493C-AA7D-0EA5AD5BC9E4}" type="pres">
      <dgm:prSet presAssocID="{927B7EF3-5328-4E03-B9E6-6635A13EF757}" presName="connectorText" presStyleLbl="sibTrans2D1" presStyleIdx="0" presStyleCnt="6"/>
      <dgm:spPr/>
    </dgm:pt>
    <dgm:pt modelId="{0F6C9114-67EB-41EE-8E7A-ABF77B69B847}" type="pres">
      <dgm:prSet presAssocID="{E61F4AD9-12D5-4DA4-8BA9-E83C8A6C2AF1}" presName="node" presStyleLbl="node1" presStyleIdx="1" presStyleCnt="7">
        <dgm:presLayoutVars>
          <dgm:bulletEnabled val="1"/>
        </dgm:presLayoutVars>
      </dgm:prSet>
      <dgm:spPr/>
    </dgm:pt>
    <dgm:pt modelId="{3BBE6323-5558-4050-891F-A8A61560CB90}" type="pres">
      <dgm:prSet presAssocID="{A329ED28-8F28-46B3-972F-9CAFA525AFEC}" presName="sibTrans" presStyleLbl="sibTrans2D1" presStyleIdx="1" presStyleCnt="6"/>
      <dgm:spPr/>
    </dgm:pt>
    <dgm:pt modelId="{2B820225-CEE9-4558-ACEA-8C7DA1C95507}" type="pres">
      <dgm:prSet presAssocID="{A329ED28-8F28-46B3-972F-9CAFA525AFEC}" presName="connectorText" presStyleLbl="sibTrans2D1" presStyleIdx="1" presStyleCnt="6"/>
      <dgm:spPr/>
    </dgm:pt>
    <dgm:pt modelId="{ECFA1B7D-A0FB-4073-BF3B-87AD3DBC7A35}" type="pres">
      <dgm:prSet presAssocID="{DFFB05EC-FC73-4D42-84CD-0F822E41253A}" presName="node" presStyleLbl="node1" presStyleIdx="2" presStyleCnt="7">
        <dgm:presLayoutVars>
          <dgm:bulletEnabled val="1"/>
        </dgm:presLayoutVars>
      </dgm:prSet>
      <dgm:spPr/>
    </dgm:pt>
    <dgm:pt modelId="{39CDC34B-32EB-496F-AC49-5C8A91922018}" type="pres">
      <dgm:prSet presAssocID="{24D7E5BE-D9FE-437A-B862-43D6D5344D23}" presName="sibTrans" presStyleLbl="sibTrans2D1" presStyleIdx="2" presStyleCnt="6"/>
      <dgm:spPr/>
    </dgm:pt>
    <dgm:pt modelId="{0A806FEB-12A0-4F0B-80B1-751682B695B4}" type="pres">
      <dgm:prSet presAssocID="{24D7E5BE-D9FE-437A-B862-43D6D5344D23}" presName="connectorText" presStyleLbl="sibTrans2D1" presStyleIdx="2" presStyleCnt="6"/>
      <dgm:spPr/>
    </dgm:pt>
    <dgm:pt modelId="{227D315B-4F61-48C1-B471-CD22F8BA5778}" type="pres">
      <dgm:prSet presAssocID="{86FE70BE-053E-4D13-A0F0-6B2F6CEF1BD3}" presName="node" presStyleLbl="node1" presStyleIdx="3" presStyleCnt="7">
        <dgm:presLayoutVars>
          <dgm:bulletEnabled val="1"/>
        </dgm:presLayoutVars>
      </dgm:prSet>
      <dgm:spPr/>
    </dgm:pt>
    <dgm:pt modelId="{AC2731AB-7650-4544-A2A3-262179354A76}" type="pres">
      <dgm:prSet presAssocID="{A2CB71D1-F04E-4065-8DD5-78FE24CD31EC}" presName="sibTrans" presStyleLbl="sibTrans2D1" presStyleIdx="3" presStyleCnt="6"/>
      <dgm:spPr/>
    </dgm:pt>
    <dgm:pt modelId="{0F44CD97-6A23-425F-BEFA-75FE3EF74614}" type="pres">
      <dgm:prSet presAssocID="{A2CB71D1-F04E-4065-8DD5-78FE24CD31EC}" presName="connectorText" presStyleLbl="sibTrans2D1" presStyleIdx="3" presStyleCnt="6"/>
      <dgm:spPr/>
    </dgm:pt>
    <dgm:pt modelId="{34E8A85C-700E-48D4-A720-C0BCA216324B}" type="pres">
      <dgm:prSet presAssocID="{66A7AC6D-12ED-4281-99C5-1A717179611D}" presName="node" presStyleLbl="node1" presStyleIdx="4" presStyleCnt="7">
        <dgm:presLayoutVars>
          <dgm:bulletEnabled val="1"/>
        </dgm:presLayoutVars>
      </dgm:prSet>
      <dgm:spPr/>
    </dgm:pt>
    <dgm:pt modelId="{E5DCBC5D-686B-42FF-A5A3-E836D5EFD94D}" type="pres">
      <dgm:prSet presAssocID="{B8047896-4D88-46A1-8C4A-5B4FE9646E5A}" presName="sibTrans" presStyleLbl="sibTrans2D1" presStyleIdx="4" presStyleCnt="6"/>
      <dgm:spPr/>
    </dgm:pt>
    <dgm:pt modelId="{F46D1142-E3F3-42FD-B41E-23969C798D7C}" type="pres">
      <dgm:prSet presAssocID="{B8047896-4D88-46A1-8C4A-5B4FE9646E5A}" presName="connectorText" presStyleLbl="sibTrans2D1" presStyleIdx="4" presStyleCnt="6"/>
      <dgm:spPr/>
    </dgm:pt>
    <dgm:pt modelId="{F215B279-51AC-4817-91A6-766CD856459C}" type="pres">
      <dgm:prSet presAssocID="{FBFC70FB-C8D3-41A6-8A1F-B37FAA3E4FAA}" presName="node" presStyleLbl="node1" presStyleIdx="5" presStyleCnt="7">
        <dgm:presLayoutVars>
          <dgm:bulletEnabled val="1"/>
        </dgm:presLayoutVars>
      </dgm:prSet>
      <dgm:spPr/>
    </dgm:pt>
    <dgm:pt modelId="{E4B0D041-5694-4466-A532-DC1B221FEFA8}" type="pres">
      <dgm:prSet presAssocID="{6311064F-97CC-40F4-B9AE-B4DC39508151}" presName="sibTrans" presStyleLbl="sibTrans2D1" presStyleIdx="5" presStyleCnt="6"/>
      <dgm:spPr/>
    </dgm:pt>
    <dgm:pt modelId="{6D853E7D-C510-406B-97DD-FFD4BA7869A1}" type="pres">
      <dgm:prSet presAssocID="{6311064F-97CC-40F4-B9AE-B4DC39508151}" presName="connectorText" presStyleLbl="sibTrans2D1" presStyleIdx="5" presStyleCnt="6"/>
      <dgm:spPr/>
    </dgm:pt>
    <dgm:pt modelId="{0C621026-5E8C-4FE6-8AD1-D3139BFF232F}" type="pres">
      <dgm:prSet presAssocID="{F333D5F7-14A6-4B0B-833D-AD161B999F98}" presName="node" presStyleLbl="node1" presStyleIdx="6" presStyleCnt="7">
        <dgm:presLayoutVars>
          <dgm:bulletEnabled val="1"/>
        </dgm:presLayoutVars>
      </dgm:prSet>
      <dgm:spPr/>
    </dgm:pt>
  </dgm:ptLst>
  <dgm:cxnLst>
    <dgm:cxn modelId="{5EA37A07-0DFB-424F-8D98-97969DC33D1F}" type="presOf" srcId="{86FE70BE-053E-4D13-A0F0-6B2F6CEF1BD3}" destId="{227D315B-4F61-48C1-B471-CD22F8BA5778}" srcOrd="0" destOrd="0" presId="urn:microsoft.com/office/officeart/2005/8/layout/process1"/>
    <dgm:cxn modelId="{6DE66A16-E81A-4942-8A2C-119DFC9171AC}" type="presOf" srcId="{A2CB71D1-F04E-4065-8DD5-78FE24CD31EC}" destId="{0F44CD97-6A23-425F-BEFA-75FE3EF74614}" srcOrd="1" destOrd="0" presId="urn:microsoft.com/office/officeart/2005/8/layout/process1"/>
    <dgm:cxn modelId="{8E20F21B-0E6F-46BE-AB9C-9C0555774A9A}" srcId="{9C883558-5E96-40C8-85C2-C50BBC5C5E1A}" destId="{DFFB05EC-FC73-4D42-84CD-0F822E41253A}" srcOrd="2" destOrd="0" parTransId="{31781E5C-B717-4390-B2C6-3361F497BC22}" sibTransId="{24D7E5BE-D9FE-437A-B862-43D6D5344D23}"/>
    <dgm:cxn modelId="{E83D0725-A353-43C0-B703-9B9181D6EFC2}" srcId="{9C883558-5E96-40C8-85C2-C50BBC5C5E1A}" destId="{F333D5F7-14A6-4B0B-833D-AD161B999F98}" srcOrd="6" destOrd="0" parTransId="{52DC0657-ADB7-4A62-ADD0-12C8E900AC65}" sibTransId="{CEA025EE-696D-4C08-AC47-402BF2FB9360}"/>
    <dgm:cxn modelId="{2E2A0629-F1A0-4C1E-8250-099D14A7BFD7}" type="presOf" srcId="{DFFB05EC-FC73-4D42-84CD-0F822E41253A}" destId="{ECFA1B7D-A0FB-4073-BF3B-87AD3DBC7A35}" srcOrd="0" destOrd="0" presId="urn:microsoft.com/office/officeart/2005/8/layout/process1"/>
    <dgm:cxn modelId="{686A0334-0F9E-4099-8991-7F800F2EE2C0}" type="presOf" srcId="{24D7E5BE-D9FE-437A-B862-43D6D5344D23}" destId="{0A806FEB-12A0-4F0B-80B1-751682B695B4}" srcOrd="1" destOrd="0" presId="urn:microsoft.com/office/officeart/2005/8/layout/process1"/>
    <dgm:cxn modelId="{EA7FD93D-9316-49E4-A3E1-03FB511530FE}" srcId="{9C883558-5E96-40C8-85C2-C50BBC5C5E1A}" destId="{66A7AC6D-12ED-4281-99C5-1A717179611D}" srcOrd="4" destOrd="0" parTransId="{44146190-1557-4367-9A8B-3AEFAE7EB2DD}" sibTransId="{B8047896-4D88-46A1-8C4A-5B4FE9646E5A}"/>
    <dgm:cxn modelId="{99B50C3F-8AF2-4BC8-B85D-F76F9DE34063}" type="presOf" srcId="{927B7EF3-5328-4E03-B9E6-6635A13EF757}" destId="{C7E094A6-05F8-4269-8E88-BB198EF79D70}" srcOrd="0" destOrd="0" presId="urn:microsoft.com/office/officeart/2005/8/layout/process1"/>
    <dgm:cxn modelId="{BF0C5D5B-A20A-4E03-AC10-B6A4D7E2DC26}" srcId="{9C883558-5E96-40C8-85C2-C50BBC5C5E1A}" destId="{E61F4AD9-12D5-4DA4-8BA9-E83C8A6C2AF1}" srcOrd="1" destOrd="0" parTransId="{D5F9818C-7098-41B0-969F-6C5244BEC3FC}" sibTransId="{A329ED28-8F28-46B3-972F-9CAFA525AFEC}"/>
    <dgm:cxn modelId="{99DA2A5E-EB1C-4E92-9597-750E1575B531}" type="presOf" srcId="{6311064F-97CC-40F4-B9AE-B4DC39508151}" destId="{6D853E7D-C510-406B-97DD-FFD4BA7869A1}" srcOrd="1" destOrd="0" presId="urn:microsoft.com/office/officeart/2005/8/layout/process1"/>
    <dgm:cxn modelId="{9B292D49-F6C6-4694-9A93-692C3EAA8235}" srcId="{9C883558-5E96-40C8-85C2-C50BBC5C5E1A}" destId="{86FE70BE-053E-4D13-A0F0-6B2F6CEF1BD3}" srcOrd="3" destOrd="0" parTransId="{7CCC9E81-7E9A-456F-9BAE-F42AE82B73B7}" sibTransId="{A2CB71D1-F04E-4065-8DD5-78FE24CD31EC}"/>
    <dgm:cxn modelId="{AC46E369-460E-4C55-A394-A110200AE7EF}" type="presOf" srcId="{E61F4AD9-12D5-4DA4-8BA9-E83C8A6C2AF1}" destId="{0F6C9114-67EB-41EE-8E7A-ABF77B69B847}" srcOrd="0" destOrd="0" presId="urn:microsoft.com/office/officeart/2005/8/layout/process1"/>
    <dgm:cxn modelId="{72A65751-E17C-458C-ABD0-789E5CDD8F0B}" type="presOf" srcId="{927B7EF3-5328-4E03-B9E6-6635A13EF757}" destId="{5CFE88B6-F047-493C-AA7D-0EA5AD5BC9E4}" srcOrd="1" destOrd="0" presId="urn:microsoft.com/office/officeart/2005/8/layout/process1"/>
    <dgm:cxn modelId="{83E8D873-62C1-4DCA-852C-94A6697F699A}" type="presOf" srcId="{6311064F-97CC-40F4-B9AE-B4DC39508151}" destId="{E4B0D041-5694-4466-A532-DC1B221FEFA8}" srcOrd="0" destOrd="0" presId="urn:microsoft.com/office/officeart/2005/8/layout/process1"/>
    <dgm:cxn modelId="{2A3BE153-959B-475D-9D43-DF001C89E9C8}" srcId="{9C883558-5E96-40C8-85C2-C50BBC5C5E1A}" destId="{FBFC70FB-C8D3-41A6-8A1F-B37FAA3E4FAA}" srcOrd="5" destOrd="0" parTransId="{DBA92F87-0474-4898-910C-EF1AAFC83970}" sibTransId="{6311064F-97CC-40F4-B9AE-B4DC39508151}"/>
    <dgm:cxn modelId="{36963459-DB6B-41CD-829B-FD0EBE2FFD0D}" type="presOf" srcId="{66A7AC6D-12ED-4281-99C5-1A717179611D}" destId="{34E8A85C-700E-48D4-A720-C0BCA216324B}" srcOrd="0" destOrd="0" presId="urn:microsoft.com/office/officeart/2005/8/layout/process1"/>
    <dgm:cxn modelId="{5FEB0886-858B-4E69-91E6-AC5E2B5751C3}" type="presOf" srcId="{A329ED28-8F28-46B3-972F-9CAFA525AFEC}" destId="{2B820225-CEE9-4558-ACEA-8C7DA1C95507}" srcOrd="1" destOrd="0" presId="urn:microsoft.com/office/officeart/2005/8/layout/process1"/>
    <dgm:cxn modelId="{9921CE86-68B2-4927-BDCC-8ECA765B82E6}" srcId="{9C883558-5E96-40C8-85C2-C50BBC5C5E1A}" destId="{89D56B4B-CFD6-468D-B88A-C5F36537FD8B}" srcOrd="0" destOrd="0" parTransId="{E488D7ED-51B7-4E7D-AD74-E59249A52B04}" sibTransId="{927B7EF3-5328-4E03-B9E6-6635A13EF757}"/>
    <dgm:cxn modelId="{B4FDD090-83F7-41B4-9032-116E01E47673}" type="presOf" srcId="{9C883558-5E96-40C8-85C2-C50BBC5C5E1A}" destId="{41B6676B-844C-409D-9F65-72553F348E79}" srcOrd="0" destOrd="0" presId="urn:microsoft.com/office/officeart/2005/8/layout/process1"/>
    <dgm:cxn modelId="{16EBBEB4-57D8-4A39-B1F5-2847B0602CBB}" type="presOf" srcId="{24D7E5BE-D9FE-437A-B862-43D6D5344D23}" destId="{39CDC34B-32EB-496F-AC49-5C8A91922018}" srcOrd="0" destOrd="0" presId="urn:microsoft.com/office/officeart/2005/8/layout/process1"/>
    <dgm:cxn modelId="{602982C2-7A14-4485-B558-6F1D6E11B7B7}" type="presOf" srcId="{B8047896-4D88-46A1-8C4A-5B4FE9646E5A}" destId="{E5DCBC5D-686B-42FF-A5A3-E836D5EFD94D}" srcOrd="0" destOrd="0" presId="urn:microsoft.com/office/officeart/2005/8/layout/process1"/>
    <dgm:cxn modelId="{D05FC6C2-2A0D-429C-BB3D-5DA3FD538E9B}" type="presOf" srcId="{A2CB71D1-F04E-4065-8DD5-78FE24CD31EC}" destId="{AC2731AB-7650-4544-A2A3-262179354A76}" srcOrd="0" destOrd="0" presId="urn:microsoft.com/office/officeart/2005/8/layout/process1"/>
    <dgm:cxn modelId="{9F50D9D9-9313-45B1-975C-CEEF6EA2BBFF}" type="presOf" srcId="{B8047896-4D88-46A1-8C4A-5B4FE9646E5A}" destId="{F46D1142-E3F3-42FD-B41E-23969C798D7C}" srcOrd="1" destOrd="0" presId="urn:microsoft.com/office/officeart/2005/8/layout/process1"/>
    <dgm:cxn modelId="{AB0343E4-7E89-4910-AEFF-37D1499E879C}" type="presOf" srcId="{F333D5F7-14A6-4B0B-833D-AD161B999F98}" destId="{0C621026-5E8C-4FE6-8AD1-D3139BFF232F}" srcOrd="0" destOrd="0" presId="urn:microsoft.com/office/officeart/2005/8/layout/process1"/>
    <dgm:cxn modelId="{96868AE5-D7D0-408F-A656-A281DDD8A0AC}" type="presOf" srcId="{89D56B4B-CFD6-468D-B88A-C5F36537FD8B}" destId="{5BEBB5A8-330E-454F-949F-CB45D614DEE6}" srcOrd="0" destOrd="0" presId="urn:microsoft.com/office/officeart/2005/8/layout/process1"/>
    <dgm:cxn modelId="{481C10EE-46AC-481A-8F9C-E7C473435836}" type="presOf" srcId="{A329ED28-8F28-46B3-972F-9CAFA525AFEC}" destId="{3BBE6323-5558-4050-891F-A8A61560CB90}" srcOrd="0" destOrd="0" presId="urn:microsoft.com/office/officeart/2005/8/layout/process1"/>
    <dgm:cxn modelId="{C3903EFC-D257-4C1D-AC4E-E876617CB554}" type="presOf" srcId="{FBFC70FB-C8D3-41A6-8A1F-B37FAA3E4FAA}" destId="{F215B279-51AC-4817-91A6-766CD856459C}" srcOrd="0" destOrd="0" presId="urn:microsoft.com/office/officeart/2005/8/layout/process1"/>
    <dgm:cxn modelId="{D040C84F-10CF-4960-9A5A-3EF088FCC88F}" type="presParOf" srcId="{41B6676B-844C-409D-9F65-72553F348E79}" destId="{5BEBB5A8-330E-454F-949F-CB45D614DEE6}" srcOrd="0" destOrd="0" presId="urn:microsoft.com/office/officeart/2005/8/layout/process1"/>
    <dgm:cxn modelId="{89F85E4E-A536-4466-80C3-47DE7CCE194B}" type="presParOf" srcId="{41B6676B-844C-409D-9F65-72553F348E79}" destId="{C7E094A6-05F8-4269-8E88-BB198EF79D70}" srcOrd="1" destOrd="0" presId="urn:microsoft.com/office/officeart/2005/8/layout/process1"/>
    <dgm:cxn modelId="{3DEA8B78-5ACD-4527-93B9-500F45FEC1F8}" type="presParOf" srcId="{C7E094A6-05F8-4269-8E88-BB198EF79D70}" destId="{5CFE88B6-F047-493C-AA7D-0EA5AD5BC9E4}" srcOrd="0" destOrd="0" presId="urn:microsoft.com/office/officeart/2005/8/layout/process1"/>
    <dgm:cxn modelId="{C69EAFDF-88EA-441D-AF7E-9025602B41A0}" type="presParOf" srcId="{41B6676B-844C-409D-9F65-72553F348E79}" destId="{0F6C9114-67EB-41EE-8E7A-ABF77B69B847}" srcOrd="2" destOrd="0" presId="urn:microsoft.com/office/officeart/2005/8/layout/process1"/>
    <dgm:cxn modelId="{5DDCD660-DF3C-4215-8B07-02B5747C8CFD}" type="presParOf" srcId="{41B6676B-844C-409D-9F65-72553F348E79}" destId="{3BBE6323-5558-4050-891F-A8A61560CB90}" srcOrd="3" destOrd="0" presId="urn:microsoft.com/office/officeart/2005/8/layout/process1"/>
    <dgm:cxn modelId="{1CE2FD4E-F919-4BED-82AD-65A7F8FFDB9E}" type="presParOf" srcId="{3BBE6323-5558-4050-891F-A8A61560CB90}" destId="{2B820225-CEE9-4558-ACEA-8C7DA1C95507}" srcOrd="0" destOrd="0" presId="urn:microsoft.com/office/officeart/2005/8/layout/process1"/>
    <dgm:cxn modelId="{5CECD55B-1A0E-4E8C-AE6D-B6E134BD353B}" type="presParOf" srcId="{41B6676B-844C-409D-9F65-72553F348E79}" destId="{ECFA1B7D-A0FB-4073-BF3B-87AD3DBC7A35}" srcOrd="4" destOrd="0" presId="urn:microsoft.com/office/officeart/2005/8/layout/process1"/>
    <dgm:cxn modelId="{CAC6D6EA-7807-4E79-A7D9-B29D6EFFF7E6}" type="presParOf" srcId="{41B6676B-844C-409D-9F65-72553F348E79}" destId="{39CDC34B-32EB-496F-AC49-5C8A91922018}" srcOrd="5" destOrd="0" presId="urn:microsoft.com/office/officeart/2005/8/layout/process1"/>
    <dgm:cxn modelId="{AA530241-0D14-43AC-AFC3-BA58B3BFFE14}" type="presParOf" srcId="{39CDC34B-32EB-496F-AC49-5C8A91922018}" destId="{0A806FEB-12A0-4F0B-80B1-751682B695B4}" srcOrd="0" destOrd="0" presId="urn:microsoft.com/office/officeart/2005/8/layout/process1"/>
    <dgm:cxn modelId="{3D1A3372-11DD-40D9-83F0-73807B4CCCF8}" type="presParOf" srcId="{41B6676B-844C-409D-9F65-72553F348E79}" destId="{227D315B-4F61-48C1-B471-CD22F8BA5778}" srcOrd="6" destOrd="0" presId="urn:microsoft.com/office/officeart/2005/8/layout/process1"/>
    <dgm:cxn modelId="{D3A0095E-DA20-4D1D-ABE6-32A10B6EBCE4}" type="presParOf" srcId="{41B6676B-844C-409D-9F65-72553F348E79}" destId="{AC2731AB-7650-4544-A2A3-262179354A76}" srcOrd="7" destOrd="0" presId="urn:microsoft.com/office/officeart/2005/8/layout/process1"/>
    <dgm:cxn modelId="{24BE3509-6370-40C7-9389-C203570F296D}" type="presParOf" srcId="{AC2731AB-7650-4544-A2A3-262179354A76}" destId="{0F44CD97-6A23-425F-BEFA-75FE3EF74614}" srcOrd="0" destOrd="0" presId="urn:microsoft.com/office/officeart/2005/8/layout/process1"/>
    <dgm:cxn modelId="{39ECF15B-8AE3-4DA6-A34C-D40B650C808C}" type="presParOf" srcId="{41B6676B-844C-409D-9F65-72553F348E79}" destId="{34E8A85C-700E-48D4-A720-C0BCA216324B}" srcOrd="8" destOrd="0" presId="urn:microsoft.com/office/officeart/2005/8/layout/process1"/>
    <dgm:cxn modelId="{C1CF922D-0991-4452-A628-6E50A836D829}" type="presParOf" srcId="{41B6676B-844C-409D-9F65-72553F348E79}" destId="{E5DCBC5D-686B-42FF-A5A3-E836D5EFD94D}" srcOrd="9" destOrd="0" presId="urn:microsoft.com/office/officeart/2005/8/layout/process1"/>
    <dgm:cxn modelId="{9BA2C86C-FC16-42E6-9C0E-E1F078E7E6CE}" type="presParOf" srcId="{E5DCBC5D-686B-42FF-A5A3-E836D5EFD94D}" destId="{F46D1142-E3F3-42FD-B41E-23969C798D7C}" srcOrd="0" destOrd="0" presId="urn:microsoft.com/office/officeart/2005/8/layout/process1"/>
    <dgm:cxn modelId="{B835F85A-3ACC-460D-90C7-2BB9210F68E4}" type="presParOf" srcId="{41B6676B-844C-409D-9F65-72553F348E79}" destId="{F215B279-51AC-4817-91A6-766CD856459C}" srcOrd="10" destOrd="0" presId="urn:microsoft.com/office/officeart/2005/8/layout/process1"/>
    <dgm:cxn modelId="{CC60CF8C-57A7-492E-B6AC-6E269E4735C6}" type="presParOf" srcId="{41B6676B-844C-409D-9F65-72553F348E79}" destId="{E4B0D041-5694-4466-A532-DC1B221FEFA8}" srcOrd="11" destOrd="0" presId="urn:microsoft.com/office/officeart/2005/8/layout/process1"/>
    <dgm:cxn modelId="{6455DF32-0DD8-49BC-BEF3-7BC6D0D35E2C}" type="presParOf" srcId="{E4B0D041-5694-4466-A532-DC1B221FEFA8}" destId="{6D853E7D-C510-406B-97DD-FFD4BA7869A1}" srcOrd="0" destOrd="0" presId="urn:microsoft.com/office/officeart/2005/8/layout/process1"/>
    <dgm:cxn modelId="{CD9BF085-5B29-447F-B48D-EE0EF98E183B}" type="presParOf" srcId="{41B6676B-844C-409D-9F65-72553F348E79}" destId="{0C621026-5E8C-4FE6-8AD1-D3139BFF232F}" srcOrd="12" destOrd="0" presId="urn:microsoft.com/office/officeart/2005/8/layout/process1"/>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BEBB5A8-330E-454F-949F-CB45D614DEE6}">
      <dsp:nvSpPr>
        <dsp:cNvPr id="0" name=""/>
        <dsp:cNvSpPr/>
      </dsp:nvSpPr>
      <dsp:spPr>
        <a:xfrm>
          <a:off x="2787"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Data Formatting</a:t>
          </a:r>
        </a:p>
      </dsp:txBody>
      <dsp:txXfrm>
        <a:off x="21337" y="26700"/>
        <a:ext cx="1018501" cy="596260"/>
      </dsp:txXfrm>
    </dsp:sp>
    <dsp:sp modelId="{C7E094A6-05F8-4269-8E88-BB198EF79D70}">
      <dsp:nvSpPr>
        <dsp:cNvPr id="0" name=""/>
        <dsp:cNvSpPr/>
      </dsp:nvSpPr>
      <dsp:spPr>
        <a:xfrm>
          <a:off x="1163948"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1163948" y="246294"/>
        <a:ext cx="156651" cy="157073"/>
      </dsp:txXfrm>
    </dsp:sp>
    <dsp:sp modelId="{0F6C9114-67EB-41EE-8E7A-ABF77B69B847}">
      <dsp:nvSpPr>
        <dsp:cNvPr id="0" name=""/>
        <dsp:cNvSpPr/>
      </dsp:nvSpPr>
      <dsp:spPr>
        <a:xfrm>
          <a:off x="1480629"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Hyperlink</a:t>
          </a:r>
        </a:p>
      </dsp:txBody>
      <dsp:txXfrm>
        <a:off x="1499179" y="26700"/>
        <a:ext cx="1018501" cy="596260"/>
      </dsp:txXfrm>
    </dsp:sp>
    <dsp:sp modelId="{3BBE6323-5558-4050-891F-A8A61560CB90}">
      <dsp:nvSpPr>
        <dsp:cNvPr id="0" name=""/>
        <dsp:cNvSpPr/>
      </dsp:nvSpPr>
      <dsp:spPr>
        <a:xfrm>
          <a:off x="2641790"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2641790" y="246294"/>
        <a:ext cx="156651" cy="157073"/>
      </dsp:txXfrm>
    </dsp:sp>
    <dsp:sp modelId="{ECFA1B7D-A0FB-4073-BF3B-87AD3DBC7A35}">
      <dsp:nvSpPr>
        <dsp:cNvPr id="0" name=""/>
        <dsp:cNvSpPr/>
      </dsp:nvSpPr>
      <dsp:spPr>
        <a:xfrm>
          <a:off x="2958470"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Freeze Panes</a:t>
          </a:r>
        </a:p>
      </dsp:txBody>
      <dsp:txXfrm>
        <a:off x="2977020" y="26700"/>
        <a:ext cx="1018501" cy="596260"/>
      </dsp:txXfrm>
    </dsp:sp>
    <dsp:sp modelId="{39CDC34B-32EB-496F-AC49-5C8A91922018}">
      <dsp:nvSpPr>
        <dsp:cNvPr id="0" name=""/>
        <dsp:cNvSpPr/>
      </dsp:nvSpPr>
      <dsp:spPr>
        <a:xfrm>
          <a:off x="4119632"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4119632" y="246294"/>
        <a:ext cx="156651" cy="157073"/>
      </dsp:txXfrm>
    </dsp:sp>
    <dsp:sp modelId="{227D315B-4F61-48C1-B471-CD22F8BA5778}">
      <dsp:nvSpPr>
        <dsp:cNvPr id="0" name=""/>
        <dsp:cNvSpPr/>
      </dsp:nvSpPr>
      <dsp:spPr>
        <a:xfrm>
          <a:off x="4436312"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Sorting &amp; Filtering</a:t>
          </a:r>
        </a:p>
      </dsp:txBody>
      <dsp:txXfrm>
        <a:off x="4454862" y="26700"/>
        <a:ext cx="1018501" cy="596260"/>
      </dsp:txXfrm>
    </dsp:sp>
    <dsp:sp modelId="{AC2731AB-7650-4544-A2A3-262179354A76}">
      <dsp:nvSpPr>
        <dsp:cNvPr id="0" name=""/>
        <dsp:cNvSpPr/>
      </dsp:nvSpPr>
      <dsp:spPr>
        <a:xfrm>
          <a:off x="5597473"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5597473" y="246294"/>
        <a:ext cx="156651" cy="157073"/>
      </dsp:txXfrm>
    </dsp:sp>
    <dsp:sp modelId="{34E8A85C-700E-48D4-A720-C0BCA216324B}">
      <dsp:nvSpPr>
        <dsp:cNvPr id="0" name=""/>
        <dsp:cNvSpPr/>
      </dsp:nvSpPr>
      <dsp:spPr>
        <a:xfrm>
          <a:off x="5914154"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Text to Columns</a:t>
          </a:r>
        </a:p>
      </dsp:txBody>
      <dsp:txXfrm>
        <a:off x="5932704" y="26700"/>
        <a:ext cx="1018501" cy="596260"/>
      </dsp:txXfrm>
    </dsp:sp>
    <dsp:sp modelId="{E5DCBC5D-686B-42FF-A5A3-E836D5EFD94D}">
      <dsp:nvSpPr>
        <dsp:cNvPr id="0" name=""/>
        <dsp:cNvSpPr/>
      </dsp:nvSpPr>
      <dsp:spPr>
        <a:xfrm>
          <a:off x="7075315"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7075315" y="246294"/>
        <a:ext cx="156651" cy="157073"/>
      </dsp:txXfrm>
    </dsp:sp>
    <dsp:sp modelId="{F215B279-51AC-4817-91A6-766CD856459C}">
      <dsp:nvSpPr>
        <dsp:cNvPr id="0" name=""/>
        <dsp:cNvSpPr/>
      </dsp:nvSpPr>
      <dsp:spPr>
        <a:xfrm>
          <a:off x="7391995"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Highlight Duplicates</a:t>
          </a:r>
        </a:p>
      </dsp:txBody>
      <dsp:txXfrm>
        <a:off x="7410545" y="26700"/>
        <a:ext cx="1018501" cy="596260"/>
      </dsp:txXfrm>
    </dsp:sp>
    <dsp:sp modelId="{E4B0D041-5694-4466-A532-DC1B221FEFA8}">
      <dsp:nvSpPr>
        <dsp:cNvPr id="0" name=""/>
        <dsp:cNvSpPr/>
      </dsp:nvSpPr>
      <dsp:spPr>
        <a:xfrm>
          <a:off x="8553157"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8553157" y="246294"/>
        <a:ext cx="156651" cy="157073"/>
      </dsp:txXfrm>
    </dsp:sp>
    <dsp:sp modelId="{0C621026-5E8C-4FE6-8AD1-D3139BFF232F}">
      <dsp:nvSpPr>
        <dsp:cNvPr id="0" name=""/>
        <dsp:cNvSpPr/>
      </dsp:nvSpPr>
      <dsp:spPr>
        <a:xfrm>
          <a:off x="8869837"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Remove Duplicates</a:t>
          </a:r>
        </a:p>
      </dsp:txBody>
      <dsp:txXfrm>
        <a:off x="8888387" y="26700"/>
        <a:ext cx="1018501" cy="59626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BEBB5A8-330E-454F-949F-CB45D614DEE6}">
      <dsp:nvSpPr>
        <dsp:cNvPr id="0" name=""/>
        <dsp:cNvSpPr/>
      </dsp:nvSpPr>
      <dsp:spPr>
        <a:xfrm>
          <a:off x="2787"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Data Validation</a:t>
          </a:r>
        </a:p>
      </dsp:txBody>
      <dsp:txXfrm>
        <a:off x="21337" y="26700"/>
        <a:ext cx="1018501" cy="596260"/>
      </dsp:txXfrm>
    </dsp:sp>
    <dsp:sp modelId="{C7E094A6-05F8-4269-8E88-BB198EF79D70}">
      <dsp:nvSpPr>
        <dsp:cNvPr id="0" name=""/>
        <dsp:cNvSpPr/>
      </dsp:nvSpPr>
      <dsp:spPr>
        <a:xfrm>
          <a:off x="1163948"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1163948" y="246294"/>
        <a:ext cx="156651" cy="157073"/>
      </dsp:txXfrm>
    </dsp:sp>
    <dsp:sp modelId="{0F6C9114-67EB-41EE-8E7A-ABF77B69B847}">
      <dsp:nvSpPr>
        <dsp:cNvPr id="0" name=""/>
        <dsp:cNvSpPr/>
      </dsp:nvSpPr>
      <dsp:spPr>
        <a:xfrm>
          <a:off x="1480629"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Group - Ungroup</a:t>
          </a:r>
        </a:p>
      </dsp:txBody>
      <dsp:txXfrm>
        <a:off x="1499179" y="26700"/>
        <a:ext cx="1018501" cy="596260"/>
      </dsp:txXfrm>
    </dsp:sp>
    <dsp:sp modelId="{3BBE6323-5558-4050-891F-A8A61560CB90}">
      <dsp:nvSpPr>
        <dsp:cNvPr id="0" name=""/>
        <dsp:cNvSpPr/>
      </dsp:nvSpPr>
      <dsp:spPr>
        <a:xfrm>
          <a:off x="2641790"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2641790" y="246294"/>
        <a:ext cx="156651" cy="157073"/>
      </dsp:txXfrm>
    </dsp:sp>
    <dsp:sp modelId="{ECFA1B7D-A0FB-4073-BF3B-87AD3DBC7A35}">
      <dsp:nvSpPr>
        <dsp:cNvPr id="0" name=""/>
        <dsp:cNvSpPr/>
      </dsp:nvSpPr>
      <dsp:spPr>
        <a:xfrm>
          <a:off x="2958470"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Cell Reference</a:t>
          </a:r>
        </a:p>
      </dsp:txBody>
      <dsp:txXfrm>
        <a:off x="2977020" y="26700"/>
        <a:ext cx="1018501" cy="596260"/>
      </dsp:txXfrm>
    </dsp:sp>
    <dsp:sp modelId="{39CDC34B-32EB-496F-AC49-5C8A91922018}">
      <dsp:nvSpPr>
        <dsp:cNvPr id="0" name=""/>
        <dsp:cNvSpPr/>
      </dsp:nvSpPr>
      <dsp:spPr>
        <a:xfrm>
          <a:off x="4119632"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4119632" y="246294"/>
        <a:ext cx="156651" cy="157073"/>
      </dsp:txXfrm>
    </dsp:sp>
    <dsp:sp modelId="{227D315B-4F61-48C1-B471-CD22F8BA5778}">
      <dsp:nvSpPr>
        <dsp:cNvPr id="0" name=""/>
        <dsp:cNvSpPr/>
      </dsp:nvSpPr>
      <dsp:spPr>
        <a:xfrm>
          <a:off x="4436312"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Text Functions</a:t>
          </a:r>
        </a:p>
      </dsp:txBody>
      <dsp:txXfrm>
        <a:off x="4454862" y="26700"/>
        <a:ext cx="1018501" cy="596260"/>
      </dsp:txXfrm>
    </dsp:sp>
    <dsp:sp modelId="{AC2731AB-7650-4544-A2A3-262179354A76}">
      <dsp:nvSpPr>
        <dsp:cNvPr id="0" name=""/>
        <dsp:cNvSpPr/>
      </dsp:nvSpPr>
      <dsp:spPr>
        <a:xfrm>
          <a:off x="5597473"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5597473" y="246294"/>
        <a:ext cx="156651" cy="157073"/>
      </dsp:txXfrm>
    </dsp:sp>
    <dsp:sp modelId="{34E8A85C-700E-48D4-A720-C0BCA216324B}">
      <dsp:nvSpPr>
        <dsp:cNvPr id="0" name=""/>
        <dsp:cNvSpPr/>
      </dsp:nvSpPr>
      <dsp:spPr>
        <a:xfrm>
          <a:off x="5914154"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Date Functions</a:t>
          </a:r>
        </a:p>
      </dsp:txBody>
      <dsp:txXfrm>
        <a:off x="5932704" y="26700"/>
        <a:ext cx="1018501" cy="596260"/>
      </dsp:txXfrm>
    </dsp:sp>
    <dsp:sp modelId="{E5DCBC5D-686B-42FF-A5A3-E836D5EFD94D}">
      <dsp:nvSpPr>
        <dsp:cNvPr id="0" name=""/>
        <dsp:cNvSpPr/>
      </dsp:nvSpPr>
      <dsp:spPr>
        <a:xfrm>
          <a:off x="7075315"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7075315" y="246294"/>
        <a:ext cx="156651" cy="157073"/>
      </dsp:txXfrm>
    </dsp:sp>
    <dsp:sp modelId="{F215B279-51AC-4817-91A6-766CD856459C}">
      <dsp:nvSpPr>
        <dsp:cNvPr id="0" name=""/>
        <dsp:cNvSpPr/>
      </dsp:nvSpPr>
      <dsp:spPr>
        <a:xfrm>
          <a:off x="7391995"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Maths &amp; Stats Functions</a:t>
          </a:r>
        </a:p>
      </dsp:txBody>
      <dsp:txXfrm>
        <a:off x="7410545" y="26700"/>
        <a:ext cx="1018501" cy="596260"/>
      </dsp:txXfrm>
    </dsp:sp>
    <dsp:sp modelId="{E4B0D041-5694-4466-A532-DC1B221FEFA8}">
      <dsp:nvSpPr>
        <dsp:cNvPr id="0" name=""/>
        <dsp:cNvSpPr/>
      </dsp:nvSpPr>
      <dsp:spPr>
        <a:xfrm>
          <a:off x="8553157"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8553157" y="246294"/>
        <a:ext cx="156651" cy="157073"/>
      </dsp:txXfrm>
    </dsp:sp>
    <dsp:sp modelId="{0C621026-5E8C-4FE6-8AD1-D3139BFF232F}">
      <dsp:nvSpPr>
        <dsp:cNvPr id="0" name=""/>
        <dsp:cNvSpPr/>
      </dsp:nvSpPr>
      <dsp:spPr>
        <a:xfrm>
          <a:off x="8869837"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Subtotal</a:t>
          </a:r>
        </a:p>
      </dsp:txBody>
      <dsp:txXfrm>
        <a:off x="8888387" y="26700"/>
        <a:ext cx="1018501" cy="59626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BEBB5A8-330E-454F-949F-CB45D614DEE6}">
      <dsp:nvSpPr>
        <dsp:cNvPr id="0" name=""/>
        <dsp:cNvSpPr/>
      </dsp:nvSpPr>
      <dsp:spPr>
        <a:xfrm>
          <a:off x="2787" y="8150"/>
          <a:ext cx="1055601" cy="633360"/>
        </a:xfrm>
        <a:prstGeom prst="roundRect">
          <a:avLst>
            <a:gd name="adj" fmla="val 10000"/>
          </a:avLst>
        </a:prstGeom>
        <a:solidFill>
          <a:schemeClr val="accent5"/>
        </a:soli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Sumproduct</a:t>
          </a:r>
        </a:p>
      </dsp:txBody>
      <dsp:txXfrm>
        <a:off x="21337" y="26700"/>
        <a:ext cx="1018501" cy="596260"/>
      </dsp:txXfrm>
    </dsp:sp>
    <dsp:sp modelId="{C7E094A6-05F8-4269-8E88-BB198EF79D70}">
      <dsp:nvSpPr>
        <dsp:cNvPr id="0" name=""/>
        <dsp:cNvSpPr/>
      </dsp:nvSpPr>
      <dsp:spPr>
        <a:xfrm>
          <a:off x="1163948"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1163948" y="246294"/>
        <a:ext cx="156651" cy="157073"/>
      </dsp:txXfrm>
    </dsp:sp>
    <dsp:sp modelId="{0F6C9114-67EB-41EE-8E7A-ABF77B69B847}">
      <dsp:nvSpPr>
        <dsp:cNvPr id="0" name=""/>
        <dsp:cNvSpPr/>
      </dsp:nvSpPr>
      <dsp:spPr>
        <a:xfrm>
          <a:off x="1480629"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Vlookup</a:t>
          </a:r>
        </a:p>
      </dsp:txBody>
      <dsp:txXfrm>
        <a:off x="1499179" y="26700"/>
        <a:ext cx="1018501" cy="596260"/>
      </dsp:txXfrm>
    </dsp:sp>
    <dsp:sp modelId="{3BBE6323-5558-4050-891F-A8A61560CB90}">
      <dsp:nvSpPr>
        <dsp:cNvPr id="0" name=""/>
        <dsp:cNvSpPr/>
      </dsp:nvSpPr>
      <dsp:spPr>
        <a:xfrm>
          <a:off x="2641790"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2641790" y="246294"/>
        <a:ext cx="156651" cy="157073"/>
      </dsp:txXfrm>
    </dsp:sp>
    <dsp:sp modelId="{ECFA1B7D-A0FB-4073-BF3B-87AD3DBC7A35}">
      <dsp:nvSpPr>
        <dsp:cNvPr id="0" name=""/>
        <dsp:cNvSpPr/>
      </dsp:nvSpPr>
      <dsp:spPr>
        <a:xfrm>
          <a:off x="2958470"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Hlookup</a:t>
          </a:r>
        </a:p>
      </dsp:txBody>
      <dsp:txXfrm>
        <a:off x="2977020" y="26700"/>
        <a:ext cx="1018501" cy="596260"/>
      </dsp:txXfrm>
    </dsp:sp>
    <dsp:sp modelId="{39CDC34B-32EB-496F-AC49-5C8A91922018}">
      <dsp:nvSpPr>
        <dsp:cNvPr id="0" name=""/>
        <dsp:cNvSpPr/>
      </dsp:nvSpPr>
      <dsp:spPr>
        <a:xfrm>
          <a:off x="4119632"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4119632" y="246294"/>
        <a:ext cx="156651" cy="157073"/>
      </dsp:txXfrm>
    </dsp:sp>
    <dsp:sp modelId="{227D315B-4F61-48C1-B471-CD22F8BA5778}">
      <dsp:nvSpPr>
        <dsp:cNvPr id="0" name=""/>
        <dsp:cNvSpPr/>
      </dsp:nvSpPr>
      <dsp:spPr>
        <a:xfrm>
          <a:off x="4436312"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Index and Match</a:t>
          </a:r>
        </a:p>
      </dsp:txBody>
      <dsp:txXfrm>
        <a:off x="4454862" y="26700"/>
        <a:ext cx="1018501" cy="596260"/>
      </dsp:txXfrm>
    </dsp:sp>
    <dsp:sp modelId="{AC2731AB-7650-4544-A2A3-262179354A76}">
      <dsp:nvSpPr>
        <dsp:cNvPr id="0" name=""/>
        <dsp:cNvSpPr/>
      </dsp:nvSpPr>
      <dsp:spPr>
        <a:xfrm>
          <a:off x="5597473"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5597473" y="246294"/>
        <a:ext cx="156651" cy="157073"/>
      </dsp:txXfrm>
    </dsp:sp>
    <dsp:sp modelId="{34E8A85C-700E-48D4-A720-C0BCA216324B}">
      <dsp:nvSpPr>
        <dsp:cNvPr id="0" name=""/>
        <dsp:cNvSpPr/>
      </dsp:nvSpPr>
      <dsp:spPr>
        <a:xfrm>
          <a:off x="5914154"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Logical Function</a:t>
          </a:r>
        </a:p>
      </dsp:txBody>
      <dsp:txXfrm>
        <a:off x="5932704" y="26700"/>
        <a:ext cx="1018501" cy="596260"/>
      </dsp:txXfrm>
    </dsp:sp>
    <dsp:sp modelId="{E5DCBC5D-686B-42FF-A5A3-E836D5EFD94D}">
      <dsp:nvSpPr>
        <dsp:cNvPr id="0" name=""/>
        <dsp:cNvSpPr/>
      </dsp:nvSpPr>
      <dsp:spPr>
        <a:xfrm>
          <a:off x="7075315"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7075315" y="246294"/>
        <a:ext cx="156651" cy="157073"/>
      </dsp:txXfrm>
    </dsp:sp>
    <dsp:sp modelId="{F215B279-51AC-4817-91A6-766CD856459C}">
      <dsp:nvSpPr>
        <dsp:cNvPr id="0" name=""/>
        <dsp:cNvSpPr/>
      </dsp:nvSpPr>
      <dsp:spPr>
        <a:xfrm>
          <a:off x="7391995"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Offset</a:t>
          </a:r>
        </a:p>
      </dsp:txBody>
      <dsp:txXfrm>
        <a:off x="7410545" y="26700"/>
        <a:ext cx="1018501" cy="596260"/>
      </dsp:txXfrm>
    </dsp:sp>
    <dsp:sp modelId="{E4B0D041-5694-4466-A532-DC1B221FEFA8}">
      <dsp:nvSpPr>
        <dsp:cNvPr id="0" name=""/>
        <dsp:cNvSpPr/>
      </dsp:nvSpPr>
      <dsp:spPr>
        <a:xfrm>
          <a:off x="8553157"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8553157" y="246294"/>
        <a:ext cx="156651" cy="157073"/>
      </dsp:txXfrm>
    </dsp:sp>
    <dsp:sp modelId="{0C621026-5E8C-4FE6-8AD1-D3139BFF232F}">
      <dsp:nvSpPr>
        <dsp:cNvPr id="0" name=""/>
        <dsp:cNvSpPr/>
      </dsp:nvSpPr>
      <dsp:spPr>
        <a:xfrm>
          <a:off x="8869837"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Conditional Formatting</a:t>
          </a:r>
        </a:p>
      </dsp:txBody>
      <dsp:txXfrm>
        <a:off x="8888387" y="26700"/>
        <a:ext cx="1018501" cy="59626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BEBB5A8-330E-454F-949F-CB45D614DEE6}">
      <dsp:nvSpPr>
        <dsp:cNvPr id="0" name=""/>
        <dsp:cNvSpPr/>
      </dsp:nvSpPr>
      <dsp:spPr>
        <a:xfrm>
          <a:off x="2787"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Charts-1</a:t>
          </a:r>
        </a:p>
      </dsp:txBody>
      <dsp:txXfrm>
        <a:off x="21337" y="26700"/>
        <a:ext cx="1018501" cy="596260"/>
      </dsp:txXfrm>
    </dsp:sp>
    <dsp:sp modelId="{C7E094A6-05F8-4269-8E88-BB198EF79D70}">
      <dsp:nvSpPr>
        <dsp:cNvPr id="0" name=""/>
        <dsp:cNvSpPr/>
      </dsp:nvSpPr>
      <dsp:spPr>
        <a:xfrm>
          <a:off x="1163948"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1163948" y="246294"/>
        <a:ext cx="156651" cy="157073"/>
      </dsp:txXfrm>
    </dsp:sp>
    <dsp:sp modelId="{0F6C9114-67EB-41EE-8E7A-ABF77B69B847}">
      <dsp:nvSpPr>
        <dsp:cNvPr id="0" name=""/>
        <dsp:cNvSpPr/>
      </dsp:nvSpPr>
      <dsp:spPr>
        <a:xfrm>
          <a:off x="1480629"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Charts-2</a:t>
          </a:r>
        </a:p>
      </dsp:txBody>
      <dsp:txXfrm>
        <a:off x="1499179" y="26700"/>
        <a:ext cx="1018501" cy="596260"/>
      </dsp:txXfrm>
    </dsp:sp>
    <dsp:sp modelId="{3BBE6323-5558-4050-891F-A8A61560CB90}">
      <dsp:nvSpPr>
        <dsp:cNvPr id="0" name=""/>
        <dsp:cNvSpPr/>
      </dsp:nvSpPr>
      <dsp:spPr>
        <a:xfrm>
          <a:off x="2641790"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2641790" y="246294"/>
        <a:ext cx="156651" cy="157073"/>
      </dsp:txXfrm>
    </dsp:sp>
    <dsp:sp modelId="{ECFA1B7D-A0FB-4073-BF3B-87AD3DBC7A35}">
      <dsp:nvSpPr>
        <dsp:cNvPr id="0" name=""/>
        <dsp:cNvSpPr/>
      </dsp:nvSpPr>
      <dsp:spPr>
        <a:xfrm>
          <a:off x="2958470"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Charts-3</a:t>
          </a:r>
        </a:p>
      </dsp:txBody>
      <dsp:txXfrm>
        <a:off x="2977020" y="26700"/>
        <a:ext cx="1018501" cy="596260"/>
      </dsp:txXfrm>
    </dsp:sp>
    <dsp:sp modelId="{39CDC34B-32EB-496F-AC49-5C8A91922018}">
      <dsp:nvSpPr>
        <dsp:cNvPr id="0" name=""/>
        <dsp:cNvSpPr/>
      </dsp:nvSpPr>
      <dsp:spPr>
        <a:xfrm>
          <a:off x="4119632"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4119632" y="246294"/>
        <a:ext cx="156651" cy="157073"/>
      </dsp:txXfrm>
    </dsp:sp>
    <dsp:sp modelId="{227D315B-4F61-48C1-B471-CD22F8BA5778}">
      <dsp:nvSpPr>
        <dsp:cNvPr id="0" name=""/>
        <dsp:cNvSpPr/>
      </dsp:nvSpPr>
      <dsp:spPr>
        <a:xfrm>
          <a:off x="4436312"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Charts-4</a:t>
          </a:r>
        </a:p>
      </dsp:txBody>
      <dsp:txXfrm>
        <a:off x="4454862" y="26700"/>
        <a:ext cx="1018501" cy="596260"/>
      </dsp:txXfrm>
    </dsp:sp>
    <dsp:sp modelId="{AC2731AB-7650-4544-A2A3-262179354A76}">
      <dsp:nvSpPr>
        <dsp:cNvPr id="0" name=""/>
        <dsp:cNvSpPr/>
      </dsp:nvSpPr>
      <dsp:spPr>
        <a:xfrm>
          <a:off x="5597473"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5597473" y="246294"/>
        <a:ext cx="156651" cy="157073"/>
      </dsp:txXfrm>
    </dsp:sp>
    <dsp:sp modelId="{34E8A85C-700E-48D4-A720-C0BCA216324B}">
      <dsp:nvSpPr>
        <dsp:cNvPr id="0" name=""/>
        <dsp:cNvSpPr/>
      </dsp:nvSpPr>
      <dsp:spPr>
        <a:xfrm>
          <a:off x="5914154"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Pivot Table</a:t>
          </a:r>
        </a:p>
      </dsp:txBody>
      <dsp:txXfrm>
        <a:off x="5932704" y="26700"/>
        <a:ext cx="1018501" cy="596260"/>
      </dsp:txXfrm>
    </dsp:sp>
    <dsp:sp modelId="{E5DCBC5D-686B-42FF-A5A3-E836D5EFD94D}">
      <dsp:nvSpPr>
        <dsp:cNvPr id="0" name=""/>
        <dsp:cNvSpPr/>
      </dsp:nvSpPr>
      <dsp:spPr>
        <a:xfrm>
          <a:off x="7075315"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7075315" y="246294"/>
        <a:ext cx="156651" cy="157073"/>
      </dsp:txXfrm>
    </dsp:sp>
    <dsp:sp modelId="{F215B279-51AC-4817-91A6-766CD856459C}">
      <dsp:nvSpPr>
        <dsp:cNvPr id="0" name=""/>
        <dsp:cNvSpPr/>
      </dsp:nvSpPr>
      <dsp:spPr>
        <a:xfrm>
          <a:off x="7391995"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Slicer</a:t>
          </a:r>
        </a:p>
      </dsp:txBody>
      <dsp:txXfrm>
        <a:off x="7410545" y="26700"/>
        <a:ext cx="1018501" cy="596260"/>
      </dsp:txXfrm>
    </dsp:sp>
    <dsp:sp modelId="{E4B0D041-5694-4466-A532-DC1B221FEFA8}">
      <dsp:nvSpPr>
        <dsp:cNvPr id="0" name=""/>
        <dsp:cNvSpPr/>
      </dsp:nvSpPr>
      <dsp:spPr>
        <a:xfrm>
          <a:off x="8553157" y="193936"/>
          <a:ext cx="223787" cy="261789"/>
        </a:xfrm>
        <a:prstGeom prst="rightArrow">
          <a:avLst>
            <a:gd name="adj1" fmla="val 60000"/>
            <a:gd name="adj2" fmla="val 50000"/>
          </a:avLst>
        </a:prstGeom>
        <a:gradFill rotWithShape="0">
          <a:gsLst>
            <a:gs pos="0">
              <a:schemeClr val="accent5">
                <a:tint val="60000"/>
                <a:hueOff val="0"/>
                <a:satOff val="0"/>
                <a:lumOff val="0"/>
                <a:alphaOff val="0"/>
                <a:satMod val="103000"/>
                <a:lumMod val="102000"/>
                <a:tint val="94000"/>
              </a:schemeClr>
            </a:gs>
            <a:gs pos="50000">
              <a:schemeClr val="accent5">
                <a:tint val="60000"/>
                <a:hueOff val="0"/>
                <a:satOff val="0"/>
                <a:lumOff val="0"/>
                <a:alphaOff val="0"/>
                <a:satMod val="110000"/>
                <a:lumMod val="100000"/>
                <a:shade val="100000"/>
              </a:schemeClr>
            </a:gs>
            <a:gs pos="100000">
              <a:schemeClr val="accent5">
                <a:tint val="60000"/>
                <a:hueOff val="0"/>
                <a:satOff val="0"/>
                <a:lumOff val="0"/>
                <a:alphaOff val="0"/>
                <a:lumMod val="99000"/>
                <a:satMod val="120000"/>
                <a:shade val="78000"/>
              </a:schemeClr>
            </a:gs>
          </a:gsLst>
          <a:lin ang="5400000" scaled="0"/>
        </a:gradFill>
        <a:ln>
          <a:noFill/>
        </a:ln>
        <a:effectLst/>
        <a:scene3d>
          <a:camera prst="orthographicFront"/>
          <a:lightRig rig="flat" dir="t"/>
        </a:scene3d>
        <a:sp3d z="-80000" prstMaterial="plastic">
          <a:bevelT w="50800" h="50800"/>
          <a:bevelB w="25400" h="2540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IN" sz="1200" kern="1200"/>
        </a:p>
      </dsp:txBody>
      <dsp:txXfrm>
        <a:off x="8553157" y="246294"/>
        <a:ext cx="156651" cy="157073"/>
      </dsp:txXfrm>
    </dsp:sp>
    <dsp:sp modelId="{0C621026-5E8C-4FE6-8AD1-D3139BFF232F}">
      <dsp:nvSpPr>
        <dsp:cNvPr id="0" name=""/>
        <dsp:cNvSpPr/>
      </dsp:nvSpPr>
      <dsp:spPr>
        <a:xfrm>
          <a:off x="8869837" y="8150"/>
          <a:ext cx="1055601" cy="633360"/>
        </a:xfrm>
        <a:prstGeom prst="roundRect">
          <a:avLst>
            <a:gd name="adj" fmla="val 10000"/>
          </a:avLst>
        </a:prstGeom>
        <a:gradFill rotWithShape="0">
          <a:gsLst>
            <a:gs pos="0">
              <a:schemeClr val="accent5">
                <a:hueOff val="0"/>
                <a:satOff val="0"/>
                <a:lumOff val="0"/>
                <a:alphaOff val="0"/>
                <a:satMod val="103000"/>
                <a:lumMod val="102000"/>
                <a:tint val="94000"/>
              </a:schemeClr>
            </a:gs>
            <a:gs pos="50000">
              <a:schemeClr val="accent5">
                <a:hueOff val="0"/>
                <a:satOff val="0"/>
                <a:lumOff val="0"/>
                <a:alphaOff val="0"/>
                <a:satMod val="110000"/>
                <a:lumMod val="100000"/>
                <a:shade val="100000"/>
              </a:schemeClr>
            </a:gs>
            <a:gs pos="100000">
              <a:schemeClr val="accent5">
                <a:hueOff val="0"/>
                <a:satOff val="0"/>
                <a:lumOff val="0"/>
                <a:alphaOff val="0"/>
                <a:lumMod val="99000"/>
                <a:satMod val="120000"/>
                <a:shade val="78000"/>
              </a:schemeClr>
            </a:gs>
          </a:gsLst>
          <a:lin ang="5400000" scaled="0"/>
        </a:gradFill>
        <a:ln>
          <a:noFill/>
        </a:ln>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kern="1200"/>
            <a:t>Data Security</a:t>
          </a:r>
        </a:p>
      </dsp:txBody>
      <dsp:txXfrm>
        <a:off x="8888387" y="26700"/>
        <a:ext cx="1018501" cy="596260"/>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hyperlink" Target="#'Shortcut Keys'!A1"/><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 Id="rId22" Type="http://schemas.openxmlformats.org/officeDocument/2006/relationships/hyperlink" Target="https://www.introtallent.com/" TargetMode="External"/></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 Id="rId5" Type="http://schemas.openxmlformats.org/officeDocument/2006/relationships/chart" Target="../charts/chart2.xml"/><Relationship Id="rId4" Type="http://schemas.openxmlformats.org/officeDocument/2006/relationships/chart" Target="../charts/chart1.xml"/></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 Id="rId4" Type="http://schemas.openxmlformats.org/officeDocument/2006/relationships/chart" Target="../charts/chart3.xml"/></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 Id="rId4" Type="http://schemas.openxmlformats.org/officeDocument/2006/relationships/chart" Target="../charts/chart4.xml"/></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openxmlformats.org/officeDocument/2006/relationships/chart" Target="../charts/chart9.xml"/><Relationship Id="rId2" Type="http://schemas.openxmlformats.org/officeDocument/2006/relationships/image" Target="../media/image1.png"/><Relationship Id="rId1" Type="http://schemas.openxmlformats.org/officeDocument/2006/relationships/hyperlink" Target="#HOME!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10</xdr:col>
      <xdr:colOff>209550</xdr:colOff>
      <xdr:row>0</xdr:row>
      <xdr:rowOff>63500</xdr:rowOff>
    </xdr:from>
    <xdr:to>
      <xdr:col>10</xdr:col>
      <xdr:colOff>520700</xdr:colOff>
      <xdr:row>9</xdr:row>
      <xdr:rowOff>44450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7410450" y="63500"/>
          <a:ext cx="311150" cy="3111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156308</xdr:colOff>
      <xdr:row>0</xdr:row>
      <xdr:rowOff>164612</xdr:rowOff>
    </xdr:from>
    <xdr:to>
      <xdr:col>8</xdr:col>
      <xdr:colOff>467458</xdr:colOff>
      <xdr:row>0</xdr:row>
      <xdr:rowOff>475762</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6110654" y="164612"/>
          <a:ext cx="311150" cy="311150"/>
        </a:xfrm>
        <a:prstGeom prst="rect">
          <a:avLst/>
        </a:prstGeom>
      </xdr:spPr>
    </xdr:pic>
    <xdr:clientData/>
  </xdr:twoCellAnchor>
  <xdr:twoCellAnchor>
    <xdr:from>
      <xdr:col>6</xdr:col>
      <xdr:colOff>155819</xdr:colOff>
      <xdr:row>0</xdr:row>
      <xdr:rowOff>542192</xdr:rowOff>
    </xdr:from>
    <xdr:to>
      <xdr:col>11</xdr:col>
      <xdr:colOff>493346</xdr:colOff>
      <xdr:row>5</xdr:row>
      <xdr:rowOff>157772</xdr:rowOff>
    </xdr:to>
    <xdr:sp macro="" textlink="">
      <xdr:nvSpPr>
        <xdr:cNvPr id="3" name="Rectangle 2">
          <a:extLst>
            <a:ext uri="{FF2B5EF4-FFF2-40B4-BE49-F238E27FC236}">
              <a16:creationId xmlns:a16="http://schemas.microsoft.com/office/drawing/2014/main" id="{00000000-0008-0000-0900-000003000000}"/>
            </a:ext>
          </a:extLst>
        </xdr:cNvPr>
        <xdr:cNvSpPr/>
      </xdr:nvSpPr>
      <xdr:spPr>
        <a:xfrm>
          <a:off x="4889011" y="542192"/>
          <a:ext cx="3082681" cy="11200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Data Validation</a:t>
          </a:r>
          <a:r>
            <a:rPr lang="en-IN" sz="2000" baseline="0"/>
            <a:t> is used to limit the type of data that can be entered in a cell.</a:t>
          </a:r>
          <a:endParaRPr lang="en-IN" sz="20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0</xdr:colOff>
      <xdr:row>1</xdr:row>
      <xdr:rowOff>0</xdr:rowOff>
    </xdr:from>
    <xdr:to>
      <xdr:col>13</xdr:col>
      <xdr:colOff>311150</xdr:colOff>
      <xdr:row>2</xdr:row>
      <xdr:rowOff>127000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5676900" y="184150"/>
          <a:ext cx="311150" cy="3111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311150</xdr:colOff>
      <xdr:row>2</xdr:row>
      <xdr:rowOff>127000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8229600" y="184150"/>
          <a:ext cx="311150" cy="3111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107950</xdr:colOff>
      <xdr:row>2</xdr:row>
      <xdr:rowOff>82550</xdr:rowOff>
    </xdr:from>
    <xdr:to>
      <xdr:col>16</xdr:col>
      <xdr:colOff>158750</xdr:colOff>
      <xdr:row>17</xdr:row>
      <xdr:rowOff>146050</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a:off x="5651500" y="450850"/>
          <a:ext cx="4927600" cy="28257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1600" b="1" u="sng"/>
            <a:t>Cell</a:t>
          </a:r>
          <a:r>
            <a:rPr lang="en-IN" sz="1600" b="1" u="sng" baseline="0"/>
            <a:t> Reference</a:t>
          </a:r>
        </a:p>
        <a:p>
          <a:pPr algn="l"/>
          <a:endParaRPr lang="en-IN" sz="1200" b="0" u="none" baseline="0"/>
        </a:p>
        <a:p>
          <a:pPr algn="l"/>
          <a:r>
            <a:rPr lang="en-IN" sz="1200" b="0" u="none"/>
            <a:t>1) </a:t>
          </a:r>
          <a:r>
            <a:rPr lang="en-IN" sz="1200" b="1" u="none"/>
            <a:t>Relative Reference</a:t>
          </a:r>
          <a:r>
            <a:rPr lang="en-IN" sz="1200" b="0" u="none"/>
            <a:t>: Cell address will change as you drag the formula</a:t>
          </a:r>
          <a:r>
            <a:rPr lang="en-IN" sz="1200" b="0" u="none" baseline="0"/>
            <a:t> down or towards right. For example: C2</a:t>
          </a:r>
        </a:p>
        <a:p>
          <a:pPr algn="l"/>
          <a:endParaRPr lang="en-IN" sz="1200" b="0" u="none" baseline="0"/>
        </a:p>
        <a:p>
          <a:pPr algn="l"/>
          <a:r>
            <a:rPr lang="en-IN" sz="1200" b="0" u="none" baseline="0"/>
            <a:t>2) </a:t>
          </a:r>
          <a:r>
            <a:rPr lang="en-IN" sz="1200" b="1" u="none" baseline="0"/>
            <a:t>Absolute Reference:</a:t>
          </a:r>
          <a:r>
            <a:rPr lang="en-IN" sz="1200" b="0" u="none" baseline="0"/>
            <a:t> Use this whe you want to lock a cell for calculation purpose. No matter where you drag or copy the formula, the reference will remain unchanged. For example: $C$2</a:t>
          </a:r>
        </a:p>
        <a:p>
          <a:pPr algn="l"/>
          <a:endParaRPr lang="en-IN" sz="1200" b="0" u="none" baseline="0"/>
        </a:p>
        <a:p>
          <a:pPr algn="l"/>
          <a:r>
            <a:rPr lang="en-IN" sz="1200" b="0" u="none" baseline="0"/>
            <a:t>3) </a:t>
          </a:r>
          <a:r>
            <a:rPr lang="en-IN" sz="1200" b="1" u="none" baseline="0"/>
            <a:t>Mixed Reference:</a:t>
          </a:r>
          <a:r>
            <a:rPr lang="en-IN" sz="1200" b="0" u="none" baseline="0"/>
            <a:t> Using mixed reference we can either lock row from changing or column, based on need. </a:t>
          </a:r>
        </a:p>
        <a:p>
          <a:pPr algn="l"/>
          <a:r>
            <a:rPr lang="en-IN" sz="1200" b="0" u="none" baseline="0"/>
            <a:t>For example:</a:t>
          </a:r>
        </a:p>
        <a:p>
          <a:pPr algn="l"/>
          <a:r>
            <a:rPr lang="en-IN" sz="1200" b="0" u="none" baseline="0"/>
            <a:t>$C2 --&gt; column C is locked but row is dynamic</a:t>
          </a:r>
        </a:p>
        <a:p>
          <a:pPr algn="l"/>
          <a:r>
            <a:rPr lang="en-IN" sz="1200" b="0" u="none" baseline="0"/>
            <a:t>C$2 --&gt; row 2 is locked but column is dynamic in this case</a:t>
          </a:r>
        </a:p>
      </xdr:txBody>
    </xdr:sp>
    <xdr:clientData/>
  </xdr:twoCellAnchor>
  <xdr:twoCellAnchor editAs="oneCell">
    <xdr:from>
      <xdr:col>0</xdr:col>
      <xdr:colOff>158750</xdr:colOff>
      <xdr:row>0</xdr:row>
      <xdr:rowOff>120650</xdr:rowOff>
    </xdr:from>
    <xdr:to>
      <xdr:col>0</xdr:col>
      <xdr:colOff>469900</xdr:colOff>
      <xdr:row>2</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58750" y="120650"/>
          <a:ext cx="311150" cy="3111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13</xdr:col>
      <xdr:colOff>57150</xdr:colOff>
      <xdr:row>0</xdr:row>
      <xdr:rowOff>152400</xdr:rowOff>
    </xdr:from>
    <xdr:to>
      <xdr:col>13</xdr:col>
      <xdr:colOff>368300</xdr:colOff>
      <xdr:row>0</xdr:row>
      <xdr:rowOff>463550</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1042650" y="152400"/>
          <a:ext cx="311150" cy="311150"/>
        </a:xfrm>
        <a:prstGeom prst="rect">
          <a:avLst/>
        </a:prstGeom>
      </xdr:spPr>
    </xdr:pic>
    <xdr:clientData/>
  </xdr:twoCellAnchor>
  <xdr:twoCellAnchor>
    <xdr:from>
      <xdr:col>3</xdr:col>
      <xdr:colOff>514350</xdr:colOff>
      <xdr:row>13</xdr:row>
      <xdr:rowOff>50800</xdr:rowOff>
    </xdr:from>
    <xdr:to>
      <xdr:col>8</xdr:col>
      <xdr:colOff>129931</xdr:colOff>
      <xdr:row>17</xdr:row>
      <xdr:rowOff>129442</xdr:rowOff>
    </xdr:to>
    <xdr:sp macro="" textlink="">
      <xdr:nvSpPr>
        <xdr:cNvPr id="4" name="Rectangle 3">
          <a:extLst>
            <a:ext uri="{FF2B5EF4-FFF2-40B4-BE49-F238E27FC236}">
              <a16:creationId xmlns:a16="http://schemas.microsoft.com/office/drawing/2014/main" id="{00000000-0008-0000-0D00-000004000000}"/>
            </a:ext>
          </a:extLst>
        </xdr:cNvPr>
        <xdr:cNvSpPr/>
      </xdr:nvSpPr>
      <xdr:spPr>
        <a:xfrm>
          <a:off x="3200400" y="3276600"/>
          <a:ext cx="3082681" cy="8152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Text</a:t>
          </a:r>
          <a:r>
            <a:rPr lang="en-IN" sz="2000" baseline="0"/>
            <a:t> functions for cleaning and preparation of data</a:t>
          </a:r>
          <a:endParaRPr lang="en-IN" sz="20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12700</xdr:colOff>
      <xdr:row>10</xdr:row>
      <xdr:rowOff>12700</xdr:rowOff>
    </xdr:from>
    <xdr:to>
      <xdr:col>4</xdr:col>
      <xdr:colOff>387350</xdr:colOff>
      <xdr:row>16</xdr:row>
      <xdr:rowOff>25400</xdr:rowOff>
    </xdr:to>
    <xdr:sp macro="" textlink="">
      <xdr:nvSpPr>
        <xdr:cNvPr id="4" name="Rectangle 3">
          <a:extLst>
            <a:ext uri="{FF2B5EF4-FFF2-40B4-BE49-F238E27FC236}">
              <a16:creationId xmlns:a16="http://schemas.microsoft.com/office/drawing/2014/main" id="{00000000-0008-0000-0E00-000004000000}"/>
            </a:ext>
          </a:extLst>
        </xdr:cNvPr>
        <xdr:cNvSpPr/>
      </xdr:nvSpPr>
      <xdr:spPr>
        <a:xfrm>
          <a:off x="12700" y="2000250"/>
          <a:ext cx="3949700" cy="1117600"/>
        </a:xfrm>
        <a:prstGeom prst="rect">
          <a:avLst/>
        </a:prstGeom>
        <a:solidFill>
          <a:schemeClr val="accent2">
            <a:lumMod val="75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Task</a:t>
          </a:r>
          <a:r>
            <a:rPr lang="en-IN" sz="1200" b="1" baseline="0">
              <a:solidFill>
                <a:schemeClr val="bg1"/>
              </a:solidFill>
            </a:rPr>
            <a:t> to be performed:</a:t>
          </a:r>
        </a:p>
        <a:p>
          <a:pPr algn="l"/>
          <a:r>
            <a:rPr lang="en-IN" sz="1200" b="0" i="0" baseline="0">
              <a:solidFill>
                <a:schemeClr val="bg1"/>
              </a:solidFill>
            </a:rPr>
            <a:t>Write the formula in each cell above to achieve the result as mentioned in column headers</a:t>
          </a:r>
          <a:endParaRPr lang="en-IN" sz="1200" b="0" i="1" baseline="0">
            <a:solidFill>
              <a:schemeClr val="bg1"/>
            </a:solidFill>
          </a:endParaRPr>
        </a:p>
        <a:p>
          <a:pPr lvl="1" algn="l"/>
          <a:endParaRPr lang="en-IN" sz="1200" b="0" baseline="0">
            <a:solidFill>
              <a:schemeClr val="bg1"/>
            </a:solidFill>
          </a:endParaRPr>
        </a:p>
        <a:p>
          <a:pPr algn="l"/>
          <a:r>
            <a:rPr lang="en-IN" sz="1200" b="0" baseline="0">
              <a:solidFill>
                <a:schemeClr val="bg1"/>
              </a:solidFill>
            </a:rPr>
            <a:t>Good Job!! :-)</a:t>
          </a:r>
        </a:p>
        <a:p>
          <a:pPr algn="l"/>
          <a:endParaRPr lang="en-IN" sz="1200" b="0" baseline="0">
            <a:solidFill>
              <a:schemeClr val="bg1"/>
            </a:solidFill>
          </a:endParaRPr>
        </a:p>
        <a:p>
          <a:pPr algn="l"/>
          <a:endParaRPr lang="en-IN" sz="1200" b="0">
            <a:solidFill>
              <a:schemeClr val="bg1"/>
            </a:solidFill>
          </a:endParaRPr>
        </a:p>
      </xdr:txBody>
    </xdr:sp>
    <xdr:clientData/>
  </xdr:twoCellAnchor>
  <xdr:twoCellAnchor editAs="oneCell">
    <xdr:from>
      <xdr:col>11</xdr:col>
      <xdr:colOff>368300</xdr:colOff>
      <xdr:row>0</xdr:row>
      <xdr:rowOff>222250</xdr:rowOff>
    </xdr:from>
    <xdr:to>
      <xdr:col>12</xdr:col>
      <xdr:colOff>69850</xdr:colOff>
      <xdr:row>2</xdr:row>
      <xdr:rowOff>19050</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0433050" y="222250"/>
          <a:ext cx="311150" cy="3111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12</xdr:col>
      <xdr:colOff>469900</xdr:colOff>
      <xdr:row>1</xdr:row>
      <xdr:rowOff>139700</xdr:rowOff>
    </xdr:from>
    <xdr:to>
      <xdr:col>13</xdr:col>
      <xdr:colOff>171451</xdr:colOff>
      <xdr:row>3</xdr:row>
      <xdr:rowOff>76200</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9442450" y="311150"/>
          <a:ext cx="311150" cy="3111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9</xdr:col>
      <xdr:colOff>317500</xdr:colOff>
      <xdr:row>0</xdr:row>
      <xdr:rowOff>57150</xdr:rowOff>
    </xdr:from>
    <xdr:to>
      <xdr:col>13</xdr:col>
      <xdr:colOff>425450</xdr:colOff>
      <xdr:row>5</xdr:row>
      <xdr:rowOff>69850</xdr:rowOff>
    </xdr:to>
    <xdr:sp macro="" textlink="">
      <xdr:nvSpPr>
        <xdr:cNvPr id="4" name="Rounded Rectangle 3">
          <a:extLst>
            <a:ext uri="{FF2B5EF4-FFF2-40B4-BE49-F238E27FC236}">
              <a16:creationId xmlns:a16="http://schemas.microsoft.com/office/drawing/2014/main" id="{00000000-0008-0000-1000-000004000000}"/>
            </a:ext>
          </a:extLst>
        </xdr:cNvPr>
        <xdr:cNvSpPr/>
      </xdr:nvSpPr>
      <xdr:spPr>
        <a:xfrm>
          <a:off x="6711950" y="57150"/>
          <a:ext cx="4241800"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The SUBTOTAL function returns the subtotal in a list.</a:t>
          </a:r>
        </a:p>
        <a:p>
          <a:pPr algn="l"/>
          <a:r>
            <a:rPr lang="en-IN" sz="1400"/>
            <a:t>It  is designed for columns of data, or vertical ranges. It is not designed for rows of data, or horizontal ranges. </a:t>
          </a:r>
        </a:p>
      </xdr:txBody>
    </xdr:sp>
    <xdr:clientData/>
  </xdr:twoCellAnchor>
  <xdr:twoCellAnchor editAs="oneCell">
    <xdr:from>
      <xdr:col>7</xdr:col>
      <xdr:colOff>692150</xdr:colOff>
      <xdr:row>0</xdr:row>
      <xdr:rowOff>88900</xdr:rowOff>
    </xdr:from>
    <xdr:to>
      <xdr:col>7</xdr:col>
      <xdr:colOff>1003300</xdr:colOff>
      <xdr:row>1</xdr:row>
      <xdr:rowOff>69850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4273550" y="88900"/>
          <a:ext cx="311150" cy="3111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5</xdr:col>
      <xdr:colOff>345830</xdr:colOff>
      <xdr:row>3</xdr:row>
      <xdr:rowOff>27354</xdr:rowOff>
    </xdr:from>
    <xdr:to>
      <xdr:col>12</xdr:col>
      <xdr:colOff>109903</xdr:colOff>
      <xdr:row>10</xdr:row>
      <xdr:rowOff>65454</xdr:rowOff>
    </xdr:to>
    <xdr:sp macro="" textlink="">
      <xdr:nvSpPr>
        <xdr:cNvPr id="2" name="Rounded Rectangle 1">
          <a:extLst>
            <a:ext uri="{FF2B5EF4-FFF2-40B4-BE49-F238E27FC236}">
              <a16:creationId xmlns:a16="http://schemas.microsoft.com/office/drawing/2014/main" id="{00000000-0008-0000-1100-000002000000}"/>
            </a:ext>
          </a:extLst>
        </xdr:cNvPr>
        <xdr:cNvSpPr/>
      </xdr:nvSpPr>
      <xdr:spPr>
        <a:xfrm>
          <a:off x="3662484" y="584200"/>
          <a:ext cx="4038111" cy="1449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The </a:t>
          </a:r>
          <a:r>
            <a:rPr lang="en-IN" sz="1400" b="1"/>
            <a:t>SUMPRODUCT</a:t>
          </a:r>
          <a:r>
            <a:rPr lang="en-IN" sz="1400"/>
            <a:t> function returns the sum of the products of corresponding ranges or arrays. The default operation is multiplication, but addition, subtraction, and division are also possible.</a:t>
          </a:r>
        </a:p>
      </xdr:txBody>
    </xdr:sp>
    <xdr:clientData/>
  </xdr:twoCellAnchor>
  <xdr:twoCellAnchor editAs="oneCell">
    <xdr:from>
      <xdr:col>8</xdr:col>
      <xdr:colOff>166077</xdr:colOff>
      <xdr:row>0</xdr:row>
      <xdr:rowOff>141653</xdr:rowOff>
    </xdr:from>
    <xdr:to>
      <xdr:col>8</xdr:col>
      <xdr:colOff>477227</xdr:colOff>
      <xdr:row>2</xdr:row>
      <xdr:rowOff>81572</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5314462" y="141653"/>
          <a:ext cx="311150" cy="3111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10</xdr:col>
      <xdr:colOff>311150</xdr:colOff>
      <xdr:row>2</xdr:row>
      <xdr:rowOff>127000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5365750" y="165100"/>
          <a:ext cx="311150" cy="311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6</xdr:row>
      <xdr:rowOff>57150</xdr:rowOff>
    </xdr:from>
    <xdr:to>
      <xdr:col>18</xdr:col>
      <xdr:colOff>46038</xdr:colOff>
      <xdr:row>22</xdr:row>
      <xdr:rowOff>139700</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1075372" y="1154430"/>
          <a:ext cx="9928226" cy="3008630"/>
          <a:chOff x="392112" y="730250"/>
          <a:chExt cx="9928226" cy="3028950"/>
        </a:xfrm>
        <a:solidFill>
          <a:schemeClr val="accent2"/>
        </a:solidFill>
        <a:scene3d>
          <a:camera prst="orthographicFront">
            <a:rot lat="0" lon="0" rev="0"/>
          </a:camera>
          <a:lightRig rig="soft" dir="t">
            <a:rot lat="0" lon="0" rev="0"/>
          </a:lightRig>
        </a:scene3d>
      </xdr:grpSpPr>
      <xdr:graphicFrame macro="">
        <xdr:nvGraphicFramePr>
          <xdr:cNvPr id="2" name="Diagram 1">
            <a:extLst>
              <a:ext uri="{FF2B5EF4-FFF2-40B4-BE49-F238E27FC236}">
                <a16:creationId xmlns:a16="http://schemas.microsoft.com/office/drawing/2014/main" id="{00000000-0008-0000-0000-000002000000}"/>
              </a:ext>
            </a:extLst>
          </xdr:cNvPr>
          <xdr:cNvGraphicFramePr/>
        </xdr:nvGraphicFramePr>
        <xdr:xfrm>
          <a:off x="392112" y="730250"/>
          <a:ext cx="9928226" cy="65405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graphicFrame macro="">
        <xdr:nvGraphicFramePr>
          <xdr:cNvPr id="3" name="Diagram 2">
            <a:extLst>
              <a:ext uri="{FF2B5EF4-FFF2-40B4-BE49-F238E27FC236}">
                <a16:creationId xmlns:a16="http://schemas.microsoft.com/office/drawing/2014/main" id="{00000000-0008-0000-0000-000003000000}"/>
              </a:ext>
            </a:extLst>
          </xdr:cNvPr>
          <xdr:cNvGraphicFramePr/>
        </xdr:nvGraphicFramePr>
        <xdr:xfrm>
          <a:off x="392112" y="1521883"/>
          <a:ext cx="9928226" cy="65405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graphicFrame macro="">
        <xdr:nvGraphicFramePr>
          <xdr:cNvPr id="4" name="Diagram 3">
            <a:extLst>
              <a:ext uri="{FF2B5EF4-FFF2-40B4-BE49-F238E27FC236}">
                <a16:creationId xmlns:a16="http://schemas.microsoft.com/office/drawing/2014/main" id="{00000000-0008-0000-0000-000004000000}"/>
              </a:ext>
            </a:extLst>
          </xdr:cNvPr>
          <xdr:cNvGraphicFramePr/>
        </xdr:nvGraphicFramePr>
        <xdr:xfrm>
          <a:off x="392112" y="2313516"/>
          <a:ext cx="9928226" cy="65405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graphicFrame macro="">
        <xdr:nvGraphicFramePr>
          <xdr:cNvPr id="5" name="Diagram 4">
            <a:extLst>
              <a:ext uri="{FF2B5EF4-FFF2-40B4-BE49-F238E27FC236}">
                <a16:creationId xmlns:a16="http://schemas.microsoft.com/office/drawing/2014/main" id="{00000000-0008-0000-0000-000005000000}"/>
              </a:ext>
            </a:extLst>
          </xdr:cNvPr>
          <xdr:cNvGraphicFramePr/>
        </xdr:nvGraphicFramePr>
        <xdr:xfrm>
          <a:off x="392112" y="3105150"/>
          <a:ext cx="9928226" cy="65405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grpSp>
    <xdr:clientData/>
  </xdr:twoCellAnchor>
  <xdr:oneCellAnchor>
    <xdr:from>
      <xdr:col>5</xdr:col>
      <xdr:colOff>465331</xdr:colOff>
      <xdr:row>0</xdr:row>
      <xdr:rowOff>169361</xdr:rowOff>
    </xdr:from>
    <xdr:ext cx="4917693" cy="452939"/>
    <xdr:sp macro="" textlink="">
      <xdr:nvSpPr>
        <xdr:cNvPr id="6" name="Rectangle 5">
          <a:extLst>
            <a:ext uri="{FF2B5EF4-FFF2-40B4-BE49-F238E27FC236}">
              <a16:creationId xmlns:a16="http://schemas.microsoft.com/office/drawing/2014/main" id="{00000000-0008-0000-0000-000006000000}"/>
            </a:ext>
          </a:extLst>
        </xdr:cNvPr>
        <xdr:cNvSpPr/>
      </xdr:nvSpPr>
      <xdr:spPr>
        <a:xfrm>
          <a:off x="3513331" y="169361"/>
          <a:ext cx="4917693" cy="452939"/>
        </a:xfrm>
        <a:prstGeom prst="rect">
          <a:avLst/>
        </a:prstGeom>
        <a:noFill/>
      </xdr:spPr>
      <xdr:txBody>
        <a:bodyPr wrap="none" lIns="91440" tIns="45720" rIns="91440" bIns="45720" anchor="ctr">
          <a:noAutofit/>
        </a:bodyPr>
        <a:lstStyle/>
        <a:p>
          <a:pPr algn="ctr"/>
          <a:r>
            <a:rPr lang="en-US" sz="3200" b="1" cap="none" spc="0">
              <a:ln w="0"/>
              <a:solidFill>
                <a:schemeClr val="accent5">
                  <a:lumMod val="75000"/>
                </a:schemeClr>
              </a:solidFill>
              <a:effectLst>
                <a:outerShdw blurRad="38100" dist="25400" dir="5400000" algn="ctr" rotWithShape="0">
                  <a:srgbClr val="6E747A">
                    <a:alpha val="43000"/>
                  </a:srgbClr>
                </a:outerShdw>
              </a:effectLst>
            </a:rPr>
            <a:t>Excel Practice Workbook</a:t>
          </a:r>
        </a:p>
      </xdr:txBody>
    </xdr:sp>
    <xdr:clientData/>
  </xdr:oneCellAnchor>
  <xdr:twoCellAnchor>
    <xdr:from>
      <xdr:col>1</xdr:col>
      <xdr:colOff>482600</xdr:colOff>
      <xdr:row>3</xdr:row>
      <xdr:rowOff>50800</xdr:rowOff>
    </xdr:from>
    <xdr:to>
      <xdr:col>3</xdr:col>
      <xdr:colOff>603250</xdr:colOff>
      <xdr:row>5</xdr:row>
      <xdr:rowOff>82550</xdr:rowOff>
    </xdr:to>
    <xdr:sp macro="" textlink="">
      <xdr:nvSpPr>
        <xdr:cNvPr id="8" name="Rounded Rectangle 7">
          <a:hlinkClick xmlns:r="http://schemas.openxmlformats.org/officeDocument/2006/relationships" r:id="rId21"/>
          <a:extLst>
            <a:ext uri="{FF2B5EF4-FFF2-40B4-BE49-F238E27FC236}">
              <a16:creationId xmlns:a16="http://schemas.microsoft.com/office/drawing/2014/main" id="{00000000-0008-0000-0000-000008000000}"/>
            </a:ext>
          </a:extLst>
        </xdr:cNvPr>
        <xdr:cNvSpPr/>
      </xdr:nvSpPr>
      <xdr:spPr>
        <a:xfrm>
          <a:off x="1092200" y="603250"/>
          <a:ext cx="1339850" cy="400050"/>
        </a:xfrm>
        <a:prstGeom prst="roundRect">
          <a:avLst/>
        </a:prstGeom>
        <a:solidFill>
          <a:schemeClr val="tx1">
            <a:lumMod val="65000"/>
            <a:lumOff val="35000"/>
          </a:schemeClr>
        </a:solidFill>
        <a:ln>
          <a:solidFill>
            <a:schemeClr val="tx1">
              <a:lumMod val="50000"/>
              <a:lumOff val="5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rgbClr val="FFFF00"/>
              </a:solidFill>
            </a:rPr>
            <a:t>Shortcut</a:t>
          </a:r>
          <a:r>
            <a:rPr lang="en-IN" sz="1200" b="1" baseline="0">
              <a:solidFill>
                <a:srgbClr val="FFFF00"/>
              </a:solidFill>
            </a:rPr>
            <a:t> Keys</a:t>
          </a:r>
          <a:endParaRPr lang="en-IN" sz="1200" b="1">
            <a:solidFill>
              <a:srgbClr val="FFFF00"/>
            </a:solidFill>
          </a:endParaRPr>
        </a:p>
      </xdr:txBody>
    </xdr:sp>
    <xdr:clientData/>
  </xdr:twoCellAnchor>
  <xdr:twoCellAnchor>
    <xdr:from>
      <xdr:col>0</xdr:col>
      <xdr:colOff>323850</xdr:colOff>
      <xdr:row>6</xdr:row>
      <xdr:rowOff>114300</xdr:rowOff>
    </xdr:from>
    <xdr:to>
      <xdr:col>1</xdr:col>
      <xdr:colOff>419100</xdr:colOff>
      <xdr:row>9</xdr:row>
      <xdr:rowOff>127000</xdr:rowOff>
    </xdr:to>
    <xdr:sp macro="" textlink="">
      <xdr:nvSpPr>
        <xdr:cNvPr id="9" name="Right Arrow 8">
          <a:extLst>
            <a:ext uri="{FF2B5EF4-FFF2-40B4-BE49-F238E27FC236}">
              <a16:creationId xmlns:a16="http://schemas.microsoft.com/office/drawing/2014/main" id="{00000000-0008-0000-0000-000009000000}"/>
            </a:ext>
          </a:extLst>
        </xdr:cNvPr>
        <xdr:cNvSpPr/>
      </xdr:nvSpPr>
      <xdr:spPr>
        <a:xfrm>
          <a:off x="323850" y="1219200"/>
          <a:ext cx="704850" cy="565150"/>
        </a:xfrm>
        <a:prstGeom prst="rightArrow">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START</a:t>
          </a:r>
        </a:p>
      </xdr:txBody>
    </xdr:sp>
    <xdr:clientData/>
  </xdr:twoCellAnchor>
  <xdr:twoCellAnchor>
    <xdr:from>
      <xdr:col>1</xdr:col>
      <xdr:colOff>279400</xdr:colOff>
      <xdr:row>7</xdr:row>
      <xdr:rowOff>171450</xdr:rowOff>
    </xdr:from>
    <xdr:to>
      <xdr:col>18</xdr:col>
      <xdr:colOff>50800</xdr:colOff>
      <xdr:row>12</xdr:row>
      <xdr:rowOff>64558</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873760" y="1451610"/>
          <a:ext cx="10134600" cy="807508"/>
          <a:chOff x="889000" y="1460500"/>
          <a:chExt cx="10134600" cy="813858"/>
        </a:xfrm>
      </xdr:grpSpPr>
      <xdr:cxnSp macro="">
        <xdr:nvCxnSpPr>
          <xdr:cNvPr id="26" name="Elbow Connector 25">
            <a:extLst>
              <a:ext uri="{FF2B5EF4-FFF2-40B4-BE49-F238E27FC236}">
                <a16:creationId xmlns:a16="http://schemas.microsoft.com/office/drawing/2014/main" id="{00000000-0008-0000-0000-00001A000000}"/>
              </a:ext>
            </a:extLst>
          </xdr:cNvPr>
          <xdr:cNvCxnSpPr/>
        </xdr:nvCxnSpPr>
        <xdr:spPr>
          <a:xfrm rot="10800000" flipV="1">
            <a:off x="889000" y="1460500"/>
            <a:ext cx="10134600" cy="425450"/>
          </a:xfrm>
          <a:prstGeom prst="bentConnector3">
            <a:avLst>
              <a:gd name="adj1" fmla="val -1942"/>
            </a:avLst>
          </a:prstGeom>
          <a:ln>
            <a:solidFill>
              <a:schemeClr val="accent5">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1" name="Elbow Connector 30">
            <a:extLst>
              <a:ext uri="{FF2B5EF4-FFF2-40B4-BE49-F238E27FC236}">
                <a16:creationId xmlns:a16="http://schemas.microsoft.com/office/drawing/2014/main" id="{00000000-0008-0000-0000-00001F000000}"/>
              </a:ext>
            </a:extLst>
          </xdr:cNvPr>
          <xdr:cNvCxnSpPr/>
        </xdr:nvCxnSpPr>
        <xdr:spPr>
          <a:xfrm rot="16200000" flipH="1">
            <a:off x="798777" y="1976173"/>
            <a:ext cx="388408" cy="207962"/>
          </a:xfrm>
          <a:prstGeom prst="bentConnector2">
            <a:avLst/>
          </a:prstGeom>
          <a:ln>
            <a:solidFill>
              <a:schemeClr val="accent5">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279400</xdr:colOff>
      <xdr:row>12</xdr:row>
      <xdr:rowOff>44450</xdr:rowOff>
    </xdr:from>
    <xdr:to>
      <xdr:col>18</xdr:col>
      <xdr:colOff>50800</xdr:colOff>
      <xdr:row>16</xdr:row>
      <xdr:rowOff>121708</xdr:rowOff>
    </xdr:to>
    <xdr:grpSp>
      <xdr:nvGrpSpPr>
        <xdr:cNvPr id="33" name="Group 32">
          <a:extLst>
            <a:ext uri="{FF2B5EF4-FFF2-40B4-BE49-F238E27FC236}">
              <a16:creationId xmlns:a16="http://schemas.microsoft.com/office/drawing/2014/main" id="{00000000-0008-0000-0000-000021000000}"/>
            </a:ext>
          </a:extLst>
        </xdr:cNvPr>
        <xdr:cNvGrpSpPr/>
      </xdr:nvGrpSpPr>
      <xdr:grpSpPr>
        <a:xfrm>
          <a:off x="873760" y="2239010"/>
          <a:ext cx="10134600" cy="808778"/>
          <a:chOff x="889000" y="1460500"/>
          <a:chExt cx="10134600" cy="813858"/>
        </a:xfrm>
      </xdr:grpSpPr>
      <xdr:cxnSp macro="">
        <xdr:nvCxnSpPr>
          <xdr:cNvPr id="34" name="Elbow Connector 33">
            <a:extLst>
              <a:ext uri="{FF2B5EF4-FFF2-40B4-BE49-F238E27FC236}">
                <a16:creationId xmlns:a16="http://schemas.microsoft.com/office/drawing/2014/main" id="{00000000-0008-0000-0000-000022000000}"/>
              </a:ext>
            </a:extLst>
          </xdr:cNvPr>
          <xdr:cNvCxnSpPr/>
        </xdr:nvCxnSpPr>
        <xdr:spPr>
          <a:xfrm rot="10800000" flipV="1">
            <a:off x="889000" y="1460500"/>
            <a:ext cx="10134600" cy="425450"/>
          </a:xfrm>
          <a:prstGeom prst="bentConnector3">
            <a:avLst>
              <a:gd name="adj1" fmla="val -1942"/>
            </a:avLst>
          </a:prstGeom>
          <a:ln>
            <a:solidFill>
              <a:schemeClr val="accent5">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5" name="Elbow Connector 34">
            <a:extLst>
              <a:ext uri="{FF2B5EF4-FFF2-40B4-BE49-F238E27FC236}">
                <a16:creationId xmlns:a16="http://schemas.microsoft.com/office/drawing/2014/main" id="{00000000-0008-0000-0000-000023000000}"/>
              </a:ext>
            </a:extLst>
          </xdr:cNvPr>
          <xdr:cNvCxnSpPr/>
        </xdr:nvCxnSpPr>
        <xdr:spPr>
          <a:xfrm rot="16200000" flipH="1">
            <a:off x="798777" y="1976173"/>
            <a:ext cx="388408" cy="207962"/>
          </a:xfrm>
          <a:prstGeom prst="bentConnector2">
            <a:avLst/>
          </a:prstGeom>
          <a:ln>
            <a:solidFill>
              <a:schemeClr val="accent5">
                <a:lumMod val="40000"/>
                <a:lumOff val="60000"/>
              </a:schemeClr>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279400</xdr:colOff>
      <xdr:row>16</xdr:row>
      <xdr:rowOff>101600</xdr:rowOff>
    </xdr:from>
    <xdr:to>
      <xdr:col>18</xdr:col>
      <xdr:colOff>50800</xdr:colOff>
      <xdr:row>20</xdr:row>
      <xdr:rowOff>178858</xdr:rowOff>
    </xdr:to>
    <xdr:grpSp>
      <xdr:nvGrpSpPr>
        <xdr:cNvPr id="36" name="Group 35">
          <a:extLst>
            <a:ext uri="{FF2B5EF4-FFF2-40B4-BE49-F238E27FC236}">
              <a16:creationId xmlns:a16="http://schemas.microsoft.com/office/drawing/2014/main" id="{00000000-0008-0000-0000-000024000000}"/>
            </a:ext>
          </a:extLst>
        </xdr:cNvPr>
        <xdr:cNvGrpSpPr/>
      </xdr:nvGrpSpPr>
      <xdr:grpSpPr>
        <a:xfrm>
          <a:off x="873760" y="3027680"/>
          <a:ext cx="10134600" cy="808778"/>
          <a:chOff x="889000" y="1460500"/>
          <a:chExt cx="10134600" cy="813858"/>
        </a:xfrm>
      </xdr:grpSpPr>
      <xdr:cxnSp macro="">
        <xdr:nvCxnSpPr>
          <xdr:cNvPr id="37" name="Elbow Connector 36">
            <a:extLst>
              <a:ext uri="{FF2B5EF4-FFF2-40B4-BE49-F238E27FC236}">
                <a16:creationId xmlns:a16="http://schemas.microsoft.com/office/drawing/2014/main" id="{00000000-0008-0000-0000-000025000000}"/>
              </a:ext>
            </a:extLst>
          </xdr:cNvPr>
          <xdr:cNvCxnSpPr/>
        </xdr:nvCxnSpPr>
        <xdr:spPr>
          <a:xfrm rot="10800000" flipV="1">
            <a:off x="889000" y="1460500"/>
            <a:ext cx="10134600" cy="425450"/>
          </a:xfrm>
          <a:prstGeom prst="bentConnector3">
            <a:avLst>
              <a:gd name="adj1" fmla="val -1942"/>
            </a:avLst>
          </a:prstGeom>
          <a:ln>
            <a:solidFill>
              <a:schemeClr val="accent5">
                <a:lumMod val="40000"/>
                <a:lumOff val="60000"/>
              </a:schemeClr>
            </a:solidFill>
          </a:ln>
        </xdr:spPr>
        <xdr:style>
          <a:lnRef idx="1">
            <a:schemeClr val="accent5"/>
          </a:lnRef>
          <a:fillRef idx="0">
            <a:schemeClr val="accent5"/>
          </a:fillRef>
          <a:effectRef idx="0">
            <a:schemeClr val="accent5"/>
          </a:effectRef>
          <a:fontRef idx="minor">
            <a:schemeClr val="tx1"/>
          </a:fontRef>
        </xdr:style>
      </xdr:cxnSp>
      <xdr:cxnSp macro="">
        <xdr:nvCxnSpPr>
          <xdr:cNvPr id="38" name="Elbow Connector 37">
            <a:extLst>
              <a:ext uri="{FF2B5EF4-FFF2-40B4-BE49-F238E27FC236}">
                <a16:creationId xmlns:a16="http://schemas.microsoft.com/office/drawing/2014/main" id="{00000000-0008-0000-0000-000026000000}"/>
              </a:ext>
            </a:extLst>
          </xdr:cNvPr>
          <xdr:cNvCxnSpPr/>
        </xdr:nvCxnSpPr>
        <xdr:spPr>
          <a:xfrm rot="16200000" flipH="1">
            <a:off x="798777" y="1976173"/>
            <a:ext cx="388408" cy="207962"/>
          </a:xfrm>
          <a:prstGeom prst="bentConnector2">
            <a:avLst/>
          </a:prstGeom>
          <a:ln>
            <a:solidFill>
              <a:schemeClr val="accent5">
                <a:lumMod val="40000"/>
                <a:lumOff val="60000"/>
              </a:schemeClr>
            </a:solidFill>
            <a:tailEnd type="triangle"/>
          </a:ln>
        </xdr:spPr>
        <xdr:style>
          <a:lnRef idx="1">
            <a:schemeClr val="accent5"/>
          </a:lnRef>
          <a:fillRef idx="0">
            <a:schemeClr val="accent5"/>
          </a:fillRef>
          <a:effectRef idx="0">
            <a:schemeClr val="accent5"/>
          </a:effectRef>
          <a:fontRef idx="minor">
            <a:schemeClr val="tx1"/>
          </a:fontRef>
        </xdr:style>
      </xdr:cxnSp>
    </xdr:grpSp>
    <xdr:clientData/>
  </xdr:twoCellAnchor>
  <xdr:oneCellAnchor>
    <xdr:from>
      <xdr:col>15</xdr:col>
      <xdr:colOff>38100</xdr:colOff>
      <xdr:row>0</xdr:row>
      <xdr:rowOff>142875</xdr:rowOff>
    </xdr:from>
    <xdr:ext cx="1863908" cy="387286"/>
    <xdr:sp macro="" textlink="">
      <xdr:nvSpPr>
        <xdr:cNvPr id="10" name="TextBox 9">
          <a:hlinkClick xmlns:r="http://schemas.openxmlformats.org/officeDocument/2006/relationships" r:id="rId22"/>
          <a:extLst>
            <a:ext uri="{FF2B5EF4-FFF2-40B4-BE49-F238E27FC236}">
              <a16:creationId xmlns:a16="http://schemas.microsoft.com/office/drawing/2014/main" id="{2CF4A8DB-31FE-4A2B-87C6-C6AFF9725DF7}"/>
            </a:ext>
          </a:extLst>
        </xdr:cNvPr>
        <xdr:cNvSpPr txBox="1"/>
      </xdr:nvSpPr>
      <xdr:spPr>
        <a:xfrm>
          <a:off x="9153525" y="142875"/>
          <a:ext cx="1863908"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rgbClr val="FF0000"/>
              </a:solidFill>
              <a:latin typeface="Arial" panose="020B0604020202020204" pitchFamily="34" charset="0"/>
              <a:cs typeface="Arial" panose="020B0604020202020204" pitchFamily="34" charset="0"/>
            </a:rPr>
            <a:t>introtallent</a:t>
          </a:r>
          <a:r>
            <a:rPr lang="en-IN" sz="1800" b="1">
              <a:solidFill>
                <a:schemeClr val="tx1"/>
              </a:solidFill>
              <a:latin typeface="Arial" panose="020B0604020202020204" pitchFamily="34" charset="0"/>
              <a:cs typeface="Arial" panose="020B0604020202020204" pitchFamily="34" charset="0"/>
            </a:rPr>
            <a:t>.</a:t>
          </a:r>
          <a:r>
            <a:rPr lang="en-IN" sz="1100" b="1">
              <a:solidFill>
                <a:schemeClr val="tx1"/>
              </a:solidFill>
              <a:latin typeface="Arial" panose="020B0604020202020204" pitchFamily="34" charset="0"/>
              <a:cs typeface="Arial" panose="020B0604020202020204" pitchFamily="34" charset="0"/>
            </a:rPr>
            <a:t>com</a:t>
          </a:r>
          <a:endParaRPr lang="en-IN" sz="1800" b="1">
            <a:solidFill>
              <a:schemeClr val="tx1"/>
            </a:solidFill>
            <a:latin typeface="Arial" panose="020B0604020202020204" pitchFamily="34" charset="0"/>
            <a:cs typeface="Arial" panose="020B0604020202020204" pitchFamily="34" charset="0"/>
          </a:endParaRPr>
        </a:p>
      </xdr:txBody>
    </xdr:sp>
    <xdr:clientData/>
  </xdr:oneCellAnchor>
</xdr:wsDr>
</file>

<file path=xl/drawings/drawing20.xml><?xml version="1.0" encoding="utf-8"?>
<xdr:wsDr xmlns:xdr="http://schemas.openxmlformats.org/drawingml/2006/spreadsheetDrawing" xmlns:a="http://schemas.openxmlformats.org/drawingml/2006/main">
  <xdr:twoCellAnchor editAs="oneCell">
    <xdr:from>
      <xdr:col>11</xdr:col>
      <xdr:colOff>222250</xdr:colOff>
      <xdr:row>1</xdr:row>
      <xdr:rowOff>69850</xdr:rowOff>
    </xdr:from>
    <xdr:to>
      <xdr:col>11</xdr:col>
      <xdr:colOff>533400</xdr:colOff>
      <xdr:row>3</xdr:row>
      <xdr:rowOff>12700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6057900" y="234950"/>
          <a:ext cx="311150" cy="311150"/>
        </a:xfrm>
        <a:prstGeom prst="rect">
          <a:avLst/>
        </a:prstGeom>
      </xdr:spPr>
    </xdr:pic>
    <xdr:clientData/>
  </xdr:twoCellAnchor>
  <xdr:twoCellAnchor>
    <xdr:from>
      <xdr:col>9</xdr:col>
      <xdr:colOff>42008</xdr:colOff>
      <xdr:row>6</xdr:row>
      <xdr:rowOff>32727</xdr:rowOff>
    </xdr:from>
    <xdr:to>
      <xdr:col>14</xdr:col>
      <xdr:colOff>48358</xdr:colOff>
      <xdr:row>9</xdr:row>
      <xdr:rowOff>173892</xdr:rowOff>
    </xdr:to>
    <xdr:sp macro="" textlink="">
      <xdr:nvSpPr>
        <xdr:cNvPr id="3" name="Speech Bubble: Rectangle 1">
          <a:extLst>
            <a:ext uri="{FF2B5EF4-FFF2-40B4-BE49-F238E27FC236}">
              <a16:creationId xmlns:a16="http://schemas.microsoft.com/office/drawing/2014/main" id="{00000000-0008-0000-1300-000003000000}"/>
            </a:ext>
          </a:extLst>
        </xdr:cNvPr>
        <xdr:cNvSpPr/>
      </xdr:nvSpPr>
      <xdr:spPr>
        <a:xfrm>
          <a:off x="4662854" y="1126881"/>
          <a:ext cx="3059235" cy="698011"/>
        </a:xfrm>
        <a:prstGeom prst="wedgeRectCallout">
          <a:avLst>
            <a:gd name="adj1" fmla="val -90586"/>
            <a:gd name="adj2" fmla="val -44542"/>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100" b="1">
              <a:solidFill>
                <a:schemeClr val="lt1"/>
              </a:solidFill>
              <a:effectLst/>
              <a:latin typeface="+mn-lt"/>
              <a:ea typeface="+mn-ea"/>
              <a:cs typeface="+mn-cs"/>
            </a:rPr>
            <a:t>Task</a:t>
          </a:r>
          <a:r>
            <a:rPr lang="en-IN" sz="1100" b="1" baseline="0">
              <a:solidFill>
                <a:schemeClr val="lt1"/>
              </a:solidFill>
              <a:effectLst/>
              <a:latin typeface="+mn-lt"/>
              <a:ea typeface="+mn-ea"/>
              <a:cs typeface="+mn-cs"/>
            </a:rPr>
            <a:t> to be performed:</a:t>
          </a:r>
          <a:endParaRPr lang="en-IN">
            <a:effectLst/>
          </a:endParaRPr>
        </a:p>
        <a:p>
          <a:r>
            <a:rPr lang="en-IN" sz="1100" b="0" baseline="0">
              <a:solidFill>
                <a:schemeClr val="lt1"/>
              </a:solidFill>
              <a:effectLst/>
              <a:latin typeface="+mn-lt"/>
              <a:ea typeface="+mn-ea"/>
              <a:cs typeface="+mn-cs"/>
            </a:rPr>
            <a:t>1) Use VLOOKUP to update respective columns. Refer to "Lookup Data" sheet</a:t>
          </a:r>
          <a:endParaRPr lang="en-IN">
            <a:effectLst/>
          </a:endParaRPr>
        </a:p>
        <a:p>
          <a:pPr algn="l"/>
          <a:endParaRPr lang="en-IN" sz="1100"/>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17</xdr:col>
      <xdr:colOff>482600</xdr:colOff>
      <xdr:row>0</xdr:row>
      <xdr:rowOff>12700</xdr:rowOff>
    </xdr:from>
    <xdr:to>
      <xdr:col>18</xdr:col>
      <xdr:colOff>184150</xdr:colOff>
      <xdr:row>1</xdr:row>
      <xdr:rowOff>139700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9975850" y="565150"/>
          <a:ext cx="311150" cy="311150"/>
        </a:xfrm>
        <a:prstGeom prst="rect">
          <a:avLst/>
        </a:prstGeom>
      </xdr:spPr>
    </xdr:pic>
    <xdr:clientData/>
  </xdr:twoCellAnchor>
  <xdr:twoCellAnchor>
    <xdr:from>
      <xdr:col>1</xdr:col>
      <xdr:colOff>571500</xdr:colOff>
      <xdr:row>10</xdr:row>
      <xdr:rowOff>152400</xdr:rowOff>
    </xdr:from>
    <xdr:to>
      <xdr:col>8</xdr:col>
      <xdr:colOff>222250</xdr:colOff>
      <xdr:row>14</xdr:row>
      <xdr:rowOff>165100</xdr:rowOff>
    </xdr:to>
    <xdr:sp macro="" textlink="">
      <xdr:nvSpPr>
        <xdr:cNvPr id="3" name="Speech Bubble: Rectangle 4">
          <a:extLst>
            <a:ext uri="{FF2B5EF4-FFF2-40B4-BE49-F238E27FC236}">
              <a16:creationId xmlns:a16="http://schemas.microsoft.com/office/drawing/2014/main" id="{00000000-0008-0000-1400-000003000000}"/>
            </a:ext>
          </a:extLst>
        </xdr:cNvPr>
        <xdr:cNvSpPr/>
      </xdr:nvSpPr>
      <xdr:spPr>
        <a:xfrm>
          <a:off x="1092200" y="1993900"/>
          <a:ext cx="3136900" cy="749300"/>
        </a:xfrm>
        <a:prstGeom prst="wedgeRectCallout">
          <a:avLst>
            <a:gd name="adj1" fmla="val 3221"/>
            <a:gd name="adj2" fmla="val -137584"/>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100" b="1">
              <a:solidFill>
                <a:schemeClr val="lt1"/>
              </a:solidFill>
              <a:effectLst/>
              <a:latin typeface="+mn-lt"/>
              <a:ea typeface="+mn-ea"/>
              <a:cs typeface="+mn-cs"/>
            </a:rPr>
            <a:t>Task</a:t>
          </a:r>
          <a:r>
            <a:rPr lang="en-IN" sz="1100" b="1" baseline="0">
              <a:solidFill>
                <a:schemeClr val="lt1"/>
              </a:solidFill>
              <a:effectLst/>
              <a:latin typeface="+mn-lt"/>
              <a:ea typeface="+mn-ea"/>
              <a:cs typeface="+mn-cs"/>
            </a:rPr>
            <a:t> to be performed:</a:t>
          </a:r>
          <a:endParaRPr lang="en-IN">
            <a:effectLst/>
          </a:endParaRPr>
        </a:p>
        <a:p>
          <a:r>
            <a:rPr lang="en-IN" sz="1100" b="0" baseline="0">
              <a:solidFill>
                <a:schemeClr val="lt1"/>
              </a:solidFill>
              <a:effectLst/>
              <a:latin typeface="+mn-lt"/>
              <a:ea typeface="+mn-ea"/>
              <a:cs typeface="+mn-cs"/>
            </a:rPr>
            <a:t>1) Use HLOOKUP to update respective columns. Refer to "Lookup Data" sheet</a:t>
          </a:r>
          <a:endParaRPr lang="en-IN" sz="1100"/>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13</xdr:col>
      <xdr:colOff>393701</xdr:colOff>
      <xdr:row>1</xdr:row>
      <xdr:rowOff>23586</xdr:rowOff>
    </xdr:from>
    <xdr:to>
      <xdr:col>14</xdr:col>
      <xdr:colOff>95251</xdr:colOff>
      <xdr:row>2</xdr:row>
      <xdr:rowOff>152400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7437665" y="186872"/>
          <a:ext cx="309336" cy="314778"/>
        </a:xfrm>
        <a:prstGeom prst="rect">
          <a:avLst/>
        </a:prstGeom>
      </xdr:spPr>
    </xdr:pic>
    <xdr:clientData/>
  </xdr:twoCellAnchor>
  <xdr:twoCellAnchor>
    <xdr:from>
      <xdr:col>8</xdr:col>
      <xdr:colOff>203200</xdr:colOff>
      <xdr:row>0</xdr:row>
      <xdr:rowOff>114300</xdr:rowOff>
    </xdr:from>
    <xdr:to>
      <xdr:col>13</xdr:col>
      <xdr:colOff>209550</xdr:colOff>
      <xdr:row>4</xdr:row>
      <xdr:rowOff>88900</xdr:rowOff>
    </xdr:to>
    <xdr:sp macro="" textlink="">
      <xdr:nvSpPr>
        <xdr:cNvPr id="3" name="Speech Bubble: Rectangle 1">
          <a:extLst>
            <a:ext uri="{FF2B5EF4-FFF2-40B4-BE49-F238E27FC236}">
              <a16:creationId xmlns:a16="http://schemas.microsoft.com/office/drawing/2014/main" id="{00000000-0008-0000-1500-000003000000}"/>
            </a:ext>
          </a:extLst>
        </xdr:cNvPr>
        <xdr:cNvSpPr/>
      </xdr:nvSpPr>
      <xdr:spPr>
        <a:xfrm>
          <a:off x="4203700" y="114300"/>
          <a:ext cx="3054350" cy="692150"/>
        </a:xfrm>
        <a:prstGeom prst="wedgeRectCallout">
          <a:avLst>
            <a:gd name="adj1" fmla="val -79151"/>
            <a:gd name="adj2" fmla="val -35368"/>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100" b="1">
              <a:solidFill>
                <a:schemeClr val="lt1"/>
              </a:solidFill>
              <a:effectLst/>
              <a:latin typeface="+mn-lt"/>
              <a:ea typeface="+mn-ea"/>
              <a:cs typeface="+mn-cs"/>
            </a:rPr>
            <a:t>Task</a:t>
          </a:r>
          <a:r>
            <a:rPr lang="en-IN" sz="1100" b="1" baseline="0">
              <a:solidFill>
                <a:schemeClr val="lt1"/>
              </a:solidFill>
              <a:effectLst/>
              <a:latin typeface="+mn-lt"/>
              <a:ea typeface="+mn-ea"/>
              <a:cs typeface="+mn-cs"/>
            </a:rPr>
            <a:t> to be performed:</a:t>
          </a:r>
          <a:endParaRPr lang="en-IN">
            <a:effectLst/>
          </a:endParaRPr>
        </a:p>
        <a:p>
          <a:r>
            <a:rPr lang="en-IN" sz="1100" b="0" baseline="0">
              <a:solidFill>
                <a:schemeClr val="lt1"/>
              </a:solidFill>
              <a:effectLst/>
              <a:latin typeface="+mn-lt"/>
              <a:ea typeface="+mn-ea"/>
              <a:cs typeface="+mn-cs"/>
            </a:rPr>
            <a:t>1) Use INDEX and MATCH to update respective columns. Refer to "Lookup Data" sheet</a:t>
          </a:r>
          <a:endParaRPr lang="en-IN">
            <a:effectLst/>
          </a:endParaRPr>
        </a:p>
        <a:p>
          <a:pPr algn="l"/>
          <a:endParaRPr lang="en-IN" sz="1100"/>
        </a:p>
      </xdr:txBody>
    </xdr:sp>
    <xdr:clientData/>
  </xdr:twoCellAnchor>
  <xdr:twoCellAnchor>
    <xdr:from>
      <xdr:col>6</xdr:col>
      <xdr:colOff>152400</xdr:colOff>
      <xdr:row>4</xdr:row>
      <xdr:rowOff>171450</xdr:rowOff>
    </xdr:from>
    <xdr:to>
      <xdr:col>18</xdr:col>
      <xdr:colOff>133350</xdr:colOff>
      <xdr:row>9</xdr:row>
      <xdr:rowOff>12700</xdr:rowOff>
    </xdr:to>
    <xdr:sp macro="" textlink="">
      <xdr:nvSpPr>
        <xdr:cNvPr id="4" name="Rectangle 3">
          <a:extLst>
            <a:ext uri="{FF2B5EF4-FFF2-40B4-BE49-F238E27FC236}">
              <a16:creationId xmlns:a16="http://schemas.microsoft.com/office/drawing/2014/main" id="{00000000-0008-0000-1500-000004000000}"/>
            </a:ext>
          </a:extLst>
        </xdr:cNvPr>
        <xdr:cNvSpPr/>
      </xdr:nvSpPr>
      <xdr:spPr>
        <a:xfrm>
          <a:off x="3295650" y="889000"/>
          <a:ext cx="69342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INDEX</a:t>
          </a:r>
          <a:r>
            <a:rPr lang="en-IN" sz="1400"/>
            <a:t>(</a:t>
          </a:r>
          <a:r>
            <a:rPr lang="en-IN" sz="1400" u="sng"/>
            <a:t>'Lookup Data'!$B$1:$B$20</a:t>
          </a:r>
          <a:r>
            <a:rPr lang="en-IN" sz="1400"/>
            <a:t>,</a:t>
          </a:r>
          <a:r>
            <a:rPr lang="en-IN" sz="1400" b="1"/>
            <a:t>MATCH</a:t>
          </a:r>
          <a:r>
            <a:rPr lang="en-IN" sz="1400"/>
            <a:t>(</a:t>
          </a:r>
          <a:r>
            <a:rPr lang="en-IN" sz="1400" u="sng"/>
            <a:t>'INDEX-MATCH'!A2</a:t>
          </a:r>
          <a:r>
            <a:rPr lang="en-IN" sz="1400"/>
            <a:t>,'Lookup Data'!$A$1:$A$20,</a:t>
          </a:r>
          <a:r>
            <a:rPr lang="en-IN" sz="1400" u="sng"/>
            <a:t>0</a:t>
          </a:r>
          <a:r>
            <a:rPr lang="en-IN" sz="1400"/>
            <a:t>))</a:t>
          </a:r>
        </a:p>
        <a:p>
          <a:pPr algn="l"/>
          <a:endParaRPr lang="en-IN" sz="700"/>
        </a:p>
        <a:p>
          <a:pPr algn="l"/>
          <a:r>
            <a:rPr lang="en-IN" sz="1800" b="1"/>
            <a:t>INDEX</a:t>
          </a:r>
          <a:r>
            <a:rPr lang="en-IN" sz="1400"/>
            <a:t>(</a:t>
          </a:r>
          <a:r>
            <a:rPr lang="en-IN" sz="1400" u="sng"/>
            <a:t>Name column</a:t>
          </a:r>
          <a:r>
            <a:rPr lang="en-IN" sz="1400"/>
            <a:t>, </a:t>
          </a:r>
          <a:r>
            <a:rPr lang="en-IN" sz="1800" b="1"/>
            <a:t>MATCH</a:t>
          </a:r>
          <a:r>
            <a:rPr lang="en-IN" sz="1400"/>
            <a:t>(</a:t>
          </a:r>
          <a:r>
            <a:rPr lang="en-IN" sz="1400" i="1"/>
            <a:t>A2</a:t>
          </a:r>
          <a:r>
            <a:rPr lang="en-IN" sz="1400"/>
            <a:t>,</a:t>
          </a:r>
          <a:r>
            <a:rPr lang="en-IN" sz="1400" u="sng"/>
            <a:t>ID column in Lookup Data Sheet</a:t>
          </a:r>
          <a:r>
            <a:rPr lang="en-IN" sz="1400"/>
            <a:t>,0))</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10</xdr:col>
      <xdr:colOff>222250</xdr:colOff>
      <xdr:row>0</xdr:row>
      <xdr:rowOff>63500</xdr:rowOff>
    </xdr:from>
    <xdr:to>
      <xdr:col>16</xdr:col>
      <xdr:colOff>419100</xdr:colOff>
      <xdr:row>13</xdr:row>
      <xdr:rowOff>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635750" y="63500"/>
          <a:ext cx="3854450" cy="2495550"/>
        </a:xfrm>
        <a:prstGeom prst="rect">
          <a:avLst/>
        </a:prstGeom>
        <a:solidFill>
          <a:srgbClr val="00B050"/>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Task</a:t>
          </a:r>
          <a:r>
            <a:rPr lang="en-IN" sz="1200" b="1" baseline="0">
              <a:solidFill>
                <a:schemeClr val="bg1"/>
              </a:solidFill>
            </a:rPr>
            <a:t> to be performed:</a:t>
          </a:r>
        </a:p>
        <a:p>
          <a:pPr algn="l"/>
          <a:endParaRPr lang="en-IN" sz="1200" b="1" baseline="0">
            <a:solidFill>
              <a:schemeClr val="bg1"/>
            </a:solidFill>
          </a:endParaRPr>
        </a:p>
        <a:p>
          <a:pPr algn="l"/>
          <a:r>
            <a:rPr lang="en-IN" sz="1200" b="0" baseline="0">
              <a:solidFill>
                <a:schemeClr val="bg1"/>
              </a:solidFill>
            </a:rPr>
            <a:t>1) Update Gender in col "D" based on Gender code from col "C"</a:t>
          </a:r>
        </a:p>
        <a:p>
          <a:pPr algn="l"/>
          <a:endParaRPr lang="en-IN" sz="1200" b="0" baseline="0">
            <a:solidFill>
              <a:schemeClr val="bg1"/>
            </a:solidFill>
          </a:endParaRPr>
        </a:p>
        <a:p>
          <a:pPr algn="l"/>
          <a:r>
            <a:rPr lang="en-IN" sz="1200" b="0" baseline="0">
              <a:solidFill>
                <a:schemeClr val="bg1"/>
              </a:solidFill>
            </a:rPr>
            <a:t>2) Calculate the incentive (in col "H") based on condition below</a:t>
          </a:r>
        </a:p>
        <a:p>
          <a:pPr algn="l"/>
          <a:endParaRPr lang="en-IN" sz="1200" b="0" baseline="0">
            <a:solidFill>
              <a:schemeClr val="bg1"/>
            </a:solidFill>
          </a:endParaRPr>
        </a:p>
        <a:p>
          <a:pPr algn="l"/>
          <a:r>
            <a:rPr lang="en-IN" sz="1200" b="0" baseline="0">
              <a:solidFill>
                <a:schemeClr val="bg1"/>
              </a:solidFill>
            </a:rPr>
            <a:t>% Achieved	| Incentive</a:t>
          </a:r>
        </a:p>
        <a:p>
          <a:pPr algn="l"/>
          <a:r>
            <a:rPr lang="en-IN" sz="1200" b="0" baseline="0">
              <a:solidFill>
                <a:schemeClr val="bg1"/>
              </a:solidFill>
            </a:rPr>
            <a:t>100% - 150%	| 15% of Actual Sales</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baseline="0">
              <a:solidFill>
                <a:schemeClr val="lt1"/>
              </a:solidFill>
              <a:effectLst/>
              <a:latin typeface="+mn-lt"/>
              <a:ea typeface="+mn-ea"/>
              <a:cs typeface="+mn-cs"/>
            </a:rPr>
            <a:t>&gt;150% 	| 20% of Actual Sales</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baseline="0">
              <a:solidFill>
                <a:schemeClr val="lt1"/>
              </a:solidFill>
              <a:effectLst/>
              <a:latin typeface="+mn-lt"/>
              <a:ea typeface="+mn-ea"/>
              <a:cs typeface="+mn-cs"/>
            </a:rPr>
            <a:t>&lt;100%	| 0</a:t>
          </a:r>
          <a:endParaRPr lang="en-IN" sz="1200">
            <a:effectLst/>
          </a:endParaRPr>
        </a:p>
        <a:p>
          <a:pPr algn="l"/>
          <a:endParaRPr lang="en-IN" sz="1200" b="0" baseline="0">
            <a:solidFill>
              <a:schemeClr val="bg1"/>
            </a:solidFill>
          </a:endParaRPr>
        </a:p>
        <a:p>
          <a:pPr algn="l"/>
          <a:endParaRPr lang="en-IN" sz="1200" b="0" baseline="0">
            <a:solidFill>
              <a:schemeClr val="bg1"/>
            </a:solidFill>
          </a:endParaRPr>
        </a:p>
        <a:p>
          <a:pPr algn="l"/>
          <a:endParaRPr lang="en-IN" sz="1200" b="0">
            <a:solidFill>
              <a:schemeClr val="bg1"/>
            </a:solidFill>
          </a:endParaRPr>
        </a:p>
      </xdr:txBody>
    </xdr:sp>
    <xdr:clientData/>
  </xdr:twoCellAnchor>
  <xdr:twoCellAnchor editAs="oneCell">
    <xdr:from>
      <xdr:col>0</xdr:col>
      <xdr:colOff>133350</xdr:colOff>
      <xdr:row>0</xdr:row>
      <xdr:rowOff>82550</xdr:rowOff>
    </xdr:from>
    <xdr:to>
      <xdr:col>0</xdr:col>
      <xdr:colOff>444500</xdr:colOff>
      <xdr:row>1</xdr:row>
      <xdr:rowOff>44450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33350" y="82550"/>
          <a:ext cx="311150" cy="311150"/>
        </a:xfrm>
        <a:prstGeom prst="rect">
          <a:avLst/>
        </a:prstGeom>
      </xdr:spPr>
    </xdr:pic>
    <xdr:clientData/>
  </xdr:twoCellAnchor>
  <xdr:twoCellAnchor>
    <xdr:from>
      <xdr:col>7</xdr:col>
      <xdr:colOff>603250</xdr:colOff>
      <xdr:row>12</xdr:row>
      <xdr:rowOff>97155</xdr:rowOff>
    </xdr:from>
    <xdr:to>
      <xdr:col>11</xdr:col>
      <xdr:colOff>565150</xdr:colOff>
      <xdr:row>17</xdr:row>
      <xdr:rowOff>65405</xdr:rowOff>
    </xdr:to>
    <xdr:sp macro="" textlink="">
      <xdr:nvSpPr>
        <xdr:cNvPr id="3" name="Rounded Rectangular Callout 2">
          <a:extLst>
            <a:ext uri="{FF2B5EF4-FFF2-40B4-BE49-F238E27FC236}">
              <a16:creationId xmlns:a16="http://schemas.microsoft.com/office/drawing/2014/main" id="{00000000-0008-0000-1600-000003000000}"/>
            </a:ext>
          </a:extLst>
        </xdr:cNvPr>
        <xdr:cNvSpPr/>
      </xdr:nvSpPr>
      <xdr:spPr>
        <a:xfrm>
          <a:off x="5243830" y="2459355"/>
          <a:ext cx="2400300" cy="882650"/>
        </a:xfrm>
        <a:prstGeom prst="wedgeRoundRectCallout">
          <a:avLst>
            <a:gd name="adj1" fmla="val -84898"/>
            <a:gd name="adj2" fmla="val -9044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Updated "Promoted?" column with YES or NO.</a:t>
          </a:r>
        </a:p>
        <a:p>
          <a:pPr algn="l"/>
          <a:r>
            <a:rPr lang="en-IN" sz="1100" b="1"/>
            <a:t>If all the tests have score greater than 80 then YES  else NO </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6</xdr:col>
      <xdr:colOff>292590</xdr:colOff>
      <xdr:row>2</xdr:row>
      <xdr:rowOff>68384</xdr:rowOff>
    </xdr:from>
    <xdr:to>
      <xdr:col>13</xdr:col>
      <xdr:colOff>493346</xdr:colOff>
      <xdr:row>8</xdr:row>
      <xdr:rowOff>156308</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4014667" y="439615"/>
          <a:ext cx="4474794" cy="12016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OFFSET function </a:t>
          </a:r>
          <a:r>
            <a:rPr lang="en-IN" sz="1400" b="1" i="1" u="sng"/>
            <a:t>returns a reference to a range that is a specified number of rows and columns from a cell or range of cells</a:t>
          </a:r>
          <a:r>
            <a:rPr lang="en-IN" sz="1400" i="1"/>
            <a:t>.</a:t>
          </a:r>
          <a:r>
            <a:rPr lang="en-IN" sz="1400"/>
            <a:t> The reference that is returned can be a single cell or a range of cells. You can specify the number of rows and the number of columns to be returned.</a:t>
          </a:r>
        </a:p>
      </xdr:txBody>
    </xdr:sp>
    <xdr:clientData/>
  </xdr:twoCellAnchor>
  <xdr:twoCellAnchor>
    <xdr:from>
      <xdr:col>1</xdr:col>
      <xdr:colOff>82550</xdr:colOff>
      <xdr:row>11</xdr:row>
      <xdr:rowOff>49336</xdr:rowOff>
    </xdr:from>
    <xdr:to>
      <xdr:col>6</xdr:col>
      <xdr:colOff>161192</xdr:colOff>
      <xdr:row>15</xdr:row>
      <xdr:rowOff>29307</xdr:rowOff>
    </xdr:to>
    <xdr:sp macro="" textlink="">
      <xdr:nvSpPr>
        <xdr:cNvPr id="3" name="Rectangular Callout 2">
          <a:extLst>
            <a:ext uri="{FF2B5EF4-FFF2-40B4-BE49-F238E27FC236}">
              <a16:creationId xmlns:a16="http://schemas.microsoft.com/office/drawing/2014/main" id="{00000000-0008-0000-1700-000003000000}"/>
            </a:ext>
          </a:extLst>
        </xdr:cNvPr>
        <xdr:cNvSpPr/>
      </xdr:nvSpPr>
      <xdr:spPr>
        <a:xfrm>
          <a:off x="751742" y="2091105"/>
          <a:ext cx="3131527" cy="722433"/>
        </a:xfrm>
        <a:prstGeom prst="wedgeRectCallout">
          <a:avLst>
            <a:gd name="adj1" fmla="val -46479"/>
            <a:gd name="adj2" fmla="val -757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=SUM(OFFSET(A2,B9,1,1,4))</a:t>
          </a:r>
        </a:p>
        <a:p>
          <a:pPr algn="l"/>
          <a:r>
            <a:rPr lang="en-IN" sz="1400"/>
            <a:t>Find </a:t>
          </a:r>
          <a:r>
            <a:rPr lang="en-IN" sz="1400" baseline="0"/>
            <a:t>total quarterly sales accross regions</a:t>
          </a:r>
          <a:endParaRPr lang="en-IN" sz="1400"/>
        </a:p>
      </xdr:txBody>
    </xdr:sp>
    <xdr:clientData/>
  </xdr:twoCellAnchor>
  <xdr:twoCellAnchor editAs="oneCell">
    <xdr:from>
      <xdr:col>8</xdr:col>
      <xdr:colOff>19539</xdr:colOff>
      <xdr:row>0</xdr:row>
      <xdr:rowOff>63500</xdr:rowOff>
    </xdr:from>
    <xdr:to>
      <xdr:col>8</xdr:col>
      <xdr:colOff>330689</xdr:colOff>
      <xdr:row>2</xdr:row>
      <xdr:rowOff>3419</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1700-000005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4967654" y="63500"/>
          <a:ext cx="311150" cy="3111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6</xdr:col>
      <xdr:colOff>38100</xdr:colOff>
      <xdr:row>0</xdr:row>
      <xdr:rowOff>25400</xdr:rowOff>
    </xdr:from>
    <xdr:to>
      <xdr:col>12</xdr:col>
      <xdr:colOff>266700</xdr:colOff>
      <xdr:row>11</xdr:row>
      <xdr:rowOff>12700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4095750" y="25400"/>
          <a:ext cx="4387850" cy="201295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Task</a:t>
          </a:r>
          <a:r>
            <a:rPr lang="en-IN" sz="1200" b="1" baseline="0">
              <a:solidFill>
                <a:schemeClr val="tx1"/>
              </a:solidFill>
            </a:rPr>
            <a:t> to be performed:</a:t>
          </a:r>
        </a:p>
        <a:p>
          <a:pPr algn="l"/>
          <a:r>
            <a:rPr lang="en-IN" sz="1200" b="0" baseline="0">
              <a:solidFill>
                <a:schemeClr val="tx1"/>
              </a:solidFill>
            </a:rPr>
            <a:t>1) Use Conditional formatting to format %Achieved cells based on following conditions:</a:t>
          </a:r>
        </a:p>
        <a:p>
          <a:pPr algn="l"/>
          <a:endParaRPr lang="en-IN" sz="1200" b="0" baseline="0">
            <a:solidFill>
              <a:schemeClr val="tx1"/>
            </a:solidFill>
          </a:endParaRPr>
        </a:p>
        <a:p>
          <a:pPr algn="l"/>
          <a:r>
            <a:rPr lang="en-IN" sz="1200" b="1" u="sng" baseline="0">
              <a:solidFill>
                <a:schemeClr val="tx1"/>
              </a:solidFill>
            </a:rPr>
            <a:t>Cell Background color	Condition_____</a:t>
          </a:r>
        </a:p>
        <a:p>
          <a:pPr algn="l"/>
          <a:r>
            <a:rPr lang="en-IN" sz="1200" b="0" baseline="0">
              <a:solidFill>
                <a:schemeClr val="tx1"/>
              </a:solidFill>
            </a:rPr>
            <a:t>GREEN	|	%Achieved&gt;=100%</a:t>
          </a:r>
        </a:p>
        <a:p>
          <a:pPr algn="l"/>
          <a:r>
            <a:rPr lang="en-IN" sz="1200" b="0" baseline="0">
              <a:solidFill>
                <a:schemeClr val="tx1"/>
              </a:solidFill>
            </a:rPr>
            <a:t>YELLOW	|	%Achieved Between 80% and 100%</a:t>
          </a:r>
        </a:p>
        <a:p>
          <a:pPr algn="l"/>
          <a:r>
            <a:rPr lang="en-IN" sz="1200" b="0" baseline="0">
              <a:solidFill>
                <a:schemeClr val="tx1"/>
              </a:solidFill>
            </a:rPr>
            <a:t>RED	|	%Achieved &lt;80%</a:t>
          </a:r>
        </a:p>
        <a:p>
          <a:pPr algn="l"/>
          <a:r>
            <a:rPr lang="en-IN" sz="1200" b="0" baseline="0">
              <a:solidFill>
                <a:schemeClr val="tx1"/>
              </a:solidFill>
            </a:rPr>
            <a:t>_____________________________________</a:t>
          </a:r>
        </a:p>
        <a:p>
          <a:pPr algn="l"/>
          <a:endParaRPr lang="en-IN" sz="1200" b="0">
            <a:solidFill>
              <a:schemeClr val="tx1"/>
            </a:solidFill>
          </a:endParaRPr>
        </a:p>
      </xdr:txBody>
    </xdr:sp>
    <xdr:clientData/>
  </xdr:twoCellAnchor>
  <xdr:twoCellAnchor editAs="oneCell">
    <xdr:from>
      <xdr:col>0</xdr:col>
      <xdr:colOff>146050</xdr:colOff>
      <xdr:row>0</xdr:row>
      <xdr:rowOff>44450</xdr:rowOff>
    </xdr:from>
    <xdr:to>
      <xdr:col>0</xdr:col>
      <xdr:colOff>457200</xdr:colOff>
      <xdr:row>1</xdr:row>
      <xdr:rowOff>171450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46050" y="44450"/>
          <a:ext cx="311150" cy="311150"/>
        </a:xfrm>
        <a:prstGeom prst="rect">
          <a:avLst/>
        </a:prstGeom>
      </xdr:spPr>
    </xdr:pic>
    <xdr:clientData/>
  </xdr:twoCellAnchor>
  <xdr:twoCellAnchor>
    <xdr:from>
      <xdr:col>3</xdr:col>
      <xdr:colOff>241300</xdr:colOff>
      <xdr:row>16</xdr:row>
      <xdr:rowOff>114300</xdr:rowOff>
    </xdr:from>
    <xdr:to>
      <xdr:col>5</xdr:col>
      <xdr:colOff>323850</xdr:colOff>
      <xdr:row>19</xdr:row>
      <xdr:rowOff>139700</xdr:rowOff>
    </xdr:to>
    <xdr:sp macro="" textlink="">
      <xdr:nvSpPr>
        <xdr:cNvPr id="5" name="Rounded Rectangular Callout 4">
          <a:extLst>
            <a:ext uri="{FF2B5EF4-FFF2-40B4-BE49-F238E27FC236}">
              <a16:creationId xmlns:a16="http://schemas.microsoft.com/office/drawing/2014/main" id="{00000000-0008-0000-1800-000005000000}"/>
            </a:ext>
          </a:extLst>
        </xdr:cNvPr>
        <xdr:cNvSpPr/>
      </xdr:nvSpPr>
      <xdr:spPr>
        <a:xfrm>
          <a:off x="2222500" y="3060700"/>
          <a:ext cx="1549400" cy="577850"/>
        </a:xfrm>
        <a:prstGeom prst="wedgeRoundRectCallout">
          <a:avLst>
            <a:gd name="adj1" fmla="val -58442"/>
            <a:gd name="adj2" fmla="val -5572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Use</a:t>
          </a:r>
          <a:r>
            <a:rPr lang="en-IN" sz="1100" b="1" baseline="0"/>
            <a:t> data bars to compare expenses</a:t>
          </a:r>
          <a:endParaRPr lang="en-IN" sz="1100" b="1"/>
        </a:p>
      </xdr:txBody>
    </xdr:sp>
    <xdr:clientData/>
  </xdr:twoCellAnchor>
  <xdr:twoCellAnchor>
    <xdr:from>
      <xdr:col>10</xdr:col>
      <xdr:colOff>552450</xdr:colOff>
      <xdr:row>17</xdr:row>
      <xdr:rowOff>19050</xdr:rowOff>
    </xdr:from>
    <xdr:to>
      <xdr:col>13</xdr:col>
      <xdr:colOff>273050</xdr:colOff>
      <xdr:row>21</xdr:row>
      <xdr:rowOff>158750</xdr:rowOff>
    </xdr:to>
    <xdr:sp macro="" textlink="">
      <xdr:nvSpPr>
        <xdr:cNvPr id="6" name="Rounded Rectangular Callout 5">
          <a:extLst>
            <a:ext uri="{FF2B5EF4-FFF2-40B4-BE49-F238E27FC236}">
              <a16:creationId xmlns:a16="http://schemas.microsoft.com/office/drawing/2014/main" id="{00000000-0008-0000-1800-000006000000}"/>
            </a:ext>
          </a:extLst>
        </xdr:cNvPr>
        <xdr:cNvSpPr/>
      </xdr:nvSpPr>
      <xdr:spPr>
        <a:xfrm>
          <a:off x="7550150" y="3149600"/>
          <a:ext cx="1549400" cy="876300"/>
        </a:xfrm>
        <a:prstGeom prst="wedgeRoundRectCallout">
          <a:avLst>
            <a:gd name="adj1" fmla="val -79344"/>
            <a:gd name="adj2" fmla="val -6451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Highlight</a:t>
          </a:r>
          <a:r>
            <a:rPr lang="en-IN" sz="1100" b="1" baseline="0"/>
            <a:t> QoQ Performance using conditional formatting</a:t>
          </a:r>
          <a:endParaRPr lang="en-IN" sz="1100" b="1"/>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146050</xdr:colOff>
      <xdr:row>0</xdr:row>
      <xdr:rowOff>44450</xdr:rowOff>
    </xdr:from>
    <xdr:to>
      <xdr:col>0</xdr:col>
      <xdr:colOff>457200</xdr:colOff>
      <xdr:row>2</xdr:row>
      <xdr:rowOff>25400</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1900-000005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46050" y="44450"/>
          <a:ext cx="311150" cy="311150"/>
        </a:xfrm>
        <a:prstGeom prst="rect">
          <a:avLst/>
        </a:prstGeom>
      </xdr:spPr>
    </xdr:pic>
    <xdr:clientData/>
  </xdr:twoCellAnchor>
  <xdr:twoCellAnchor>
    <xdr:from>
      <xdr:col>4</xdr:col>
      <xdr:colOff>426720</xdr:colOff>
      <xdr:row>2</xdr:row>
      <xdr:rowOff>30480</xdr:rowOff>
    </xdr:from>
    <xdr:to>
      <xdr:col>8</xdr:col>
      <xdr:colOff>220980</xdr:colOff>
      <xdr:row>17</xdr:row>
      <xdr:rowOff>144780</xdr:rowOff>
    </xdr:to>
    <xdr:graphicFrame macro="">
      <xdr:nvGraphicFramePr>
        <xdr:cNvPr id="2" name="Chart 1">
          <a:extLst>
            <a:ext uri="{FF2B5EF4-FFF2-40B4-BE49-F238E27FC236}">
              <a16:creationId xmlns:a16="http://schemas.microsoft.com/office/drawing/2014/main" id="{8FC17C8B-43A4-82C4-9653-3D98062B7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259080</xdr:colOff>
      <xdr:row>1</xdr:row>
      <xdr:rowOff>99060</xdr:rowOff>
    </xdr:from>
    <xdr:to>
      <xdr:col>9</xdr:col>
      <xdr:colOff>190500</xdr:colOff>
      <xdr:row>17</xdr:row>
      <xdr:rowOff>38100</xdr:rowOff>
    </xdr:to>
    <xdr:graphicFrame macro="">
      <xdr:nvGraphicFramePr>
        <xdr:cNvPr id="3" name="Chart 2">
          <a:extLst>
            <a:ext uri="{FF2B5EF4-FFF2-40B4-BE49-F238E27FC236}">
              <a16:creationId xmlns:a16="http://schemas.microsoft.com/office/drawing/2014/main" id="{78F661A6-932A-C535-9839-F4E9063BE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146050</xdr:colOff>
      <xdr:row>0</xdr:row>
      <xdr:rowOff>44450</xdr:rowOff>
    </xdr:from>
    <xdr:to>
      <xdr:col>0</xdr:col>
      <xdr:colOff>457200</xdr:colOff>
      <xdr:row>2</xdr:row>
      <xdr:rowOff>25400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46050" y="44450"/>
          <a:ext cx="311150" cy="311150"/>
        </a:xfrm>
        <a:prstGeom prst="rect">
          <a:avLst/>
        </a:prstGeom>
      </xdr:spPr>
    </xdr:pic>
    <xdr:clientData/>
  </xdr:twoCellAnchor>
  <xdr:twoCellAnchor>
    <xdr:from>
      <xdr:col>7</xdr:col>
      <xdr:colOff>426720</xdr:colOff>
      <xdr:row>7</xdr:row>
      <xdr:rowOff>30480</xdr:rowOff>
    </xdr:from>
    <xdr:to>
      <xdr:col>15</xdr:col>
      <xdr:colOff>518160</xdr:colOff>
      <xdr:row>22</xdr:row>
      <xdr:rowOff>144780</xdr:rowOff>
    </xdr:to>
    <xdr:graphicFrame macro="">
      <xdr:nvGraphicFramePr>
        <xdr:cNvPr id="2" name="Chart 1">
          <a:extLst>
            <a:ext uri="{FF2B5EF4-FFF2-40B4-BE49-F238E27FC236}">
              <a16:creationId xmlns:a16="http://schemas.microsoft.com/office/drawing/2014/main" id="{F3B0D476-2B33-97C5-AE56-4E44299E7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146050</xdr:colOff>
      <xdr:row>0</xdr:row>
      <xdr:rowOff>44450</xdr:rowOff>
    </xdr:from>
    <xdr:to>
      <xdr:col>0</xdr:col>
      <xdr:colOff>457200</xdr:colOff>
      <xdr:row>2</xdr:row>
      <xdr:rowOff>25400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46050" y="44450"/>
          <a:ext cx="311150" cy="311150"/>
        </a:xfrm>
        <a:prstGeom prst="rect">
          <a:avLst/>
        </a:prstGeom>
      </xdr:spPr>
    </xdr:pic>
    <xdr:clientData/>
  </xdr:twoCellAnchor>
  <xdr:twoCellAnchor>
    <xdr:from>
      <xdr:col>7</xdr:col>
      <xdr:colOff>251460</xdr:colOff>
      <xdr:row>7</xdr:row>
      <xdr:rowOff>30480</xdr:rowOff>
    </xdr:from>
    <xdr:to>
      <xdr:col>15</xdr:col>
      <xdr:colOff>342900</xdr:colOff>
      <xdr:row>22</xdr:row>
      <xdr:rowOff>144780</xdr:rowOff>
    </xdr:to>
    <xdr:graphicFrame macro="">
      <xdr:nvGraphicFramePr>
        <xdr:cNvPr id="3" name="Chart 2">
          <a:extLst>
            <a:ext uri="{FF2B5EF4-FFF2-40B4-BE49-F238E27FC236}">
              <a16:creationId xmlns:a16="http://schemas.microsoft.com/office/drawing/2014/main" id="{FEC5B980-8BB9-78C4-2DD3-85E9589E6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146050</xdr:colOff>
      <xdr:row>0</xdr:row>
      <xdr:rowOff>44450</xdr:rowOff>
    </xdr:from>
    <xdr:to>
      <xdr:col>0</xdr:col>
      <xdr:colOff>457200</xdr:colOff>
      <xdr:row>2</xdr:row>
      <xdr:rowOff>25400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46050" y="44450"/>
          <a:ext cx="311150" cy="311150"/>
        </a:xfrm>
        <a:prstGeom prst="rect">
          <a:avLst/>
        </a:prstGeom>
      </xdr:spPr>
    </xdr:pic>
    <xdr:clientData/>
  </xdr:twoCellAnchor>
  <xdr:twoCellAnchor>
    <xdr:from>
      <xdr:col>6</xdr:col>
      <xdr:colOff>403860</xdr:colOff>
      <xdr:row>7</xdr:row>
      <xdr:rowOff>30480</xdr:rowOff>
    </xdr:from>
    <xdr:to>
      <xdr:col>15</xdr:col>
      <xdr:colOff>83820</xdr:colOff>
      <xdr:row>22</xdr:row>
      <xdr:rowOff>144780</xdr:rowOff>
    </xdr:to>
    <xdr:graphicFrame macro="">
      <xdr:nvGraphicFramePr>
        <xdr:cNvPr id="3" name="Chart 2">
          <a:extLst>
            <a:ext uri="{FF2B5EF4-FFF2-40B4-BE49-F238E27FC236}">
              <a16:creationId xmlns:a16="http://schemas.microsoft.com/office/drawing/2014/main" id="{C7BCB62E-2891-20EB-948C-DC0A87E73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6350</xdr:colOff>
      <xdr:row>1</xdr:row>
      <xdr:rowOff>177800</xdr:rowOff>
    </xdr:from>
    <xdr:to>
      <xdr:col>16</xdr:col>
      <xdr:colOff>69850</xdr:colOff>
      <xdr:row>18</xdr:row>
      <xdr:rowOff>63500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927850" y="361950"/>
          <a:ext cx="4330700" cy="31115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Task</a:t>
          </a:r>
          <a:r>
            <a:rPr lang="en-IN" sz="1200" b="1" baseline="0">
              <a:solidFill>
                <a:schemeClr val="tx1"/>
              </a:solidFill>
            </a:rPr>
            <a:t> to be performed:</a:t>
          </a:r>
        </a:p>
        <a:p>
          <a:pPr algn="l"/>
          <a:r>
            <a:rPr lang="en-IN" sz="1200" b="0" baseline="0">
              <a:solidFill>
                <a:schemeClr val="tx1"/>
              </a:solidFill>
            </a:rPr>
            <a:t>1) Select cell B3 to C3 and click on "Merge &amp; Center"</a:t>
          </a:r>
        </a:p>
        <a:p>
          <a:pPr algn="l"/>
          <a:r>
            <a:rPr lang="en-IN" sz="1200" b="0" baseline="0">
              <a:solidFill>
                <a:schemeClr val="tx1"/>
              </a:solidFill>
            </a:rPr>
            <a:t>	- Make it bold and apply dark blue background</a:t>
          </a:r>
        </a:p>
        <a:p>
          <a:pPr algn="l"/>
          <a:r>
            <a:rPr lang="en-IN" sz="1200" b="0" baseline="0">
              <a:solidFill>
                <a:schemeClr val="tx1"/>
              </a:solidFill>
            </a:rPr>
            <a:t>2) Select B4 to C4 and make it Bold, Italic, change font color</a:t>
          </a:r>
        </a:p>
        <a:p>
          <a:pPr algn="l"/>
          <a:r>
            <a:rPr lang="en-IN" sz="1200" b="0" baseline="0">
              <a:solidFill>
                <a:schemeClr val="tx1"/>
              </a:solidFill>
            </a:rPr>
            <a:t>3) Select B4 to C9 and apply borders</a:t>
          </a:r>
        </a:p>
        <a:p>
          <a:pPr algn="l"/>
          <a:r>
            <a:rPr lang="en-IN" sz="1200" b="0" baseline="0">
              <a:solidFill>
                <a:schemeClr val="tx1"/>
              </a:solidFill>
            </a:rPr>
            <a:t>4) Select B4 to C9, use format painter to copy the format and apply same formatting to the rangeE4 to F9</a:t>
          </a:r>
        </a:p>
        <a:p>
          <a:pPr algn="l"/>
          <a:r>
            <a:rPr lang="en-IN" sz="1200" b="0" baseline="0">
              <a:solidFill>
                <a:schemeClr val="tx1"/>
              </a:solidFill>
            </a:rPr>
            <a:t>5) Use "Wrap Text" in B11 to fit text into the cell</a:t>
          </a:r>
        </a:p>
        <a:p>
          <a:pPr algn="l"/>
          <a:r>
            <a:rPr lang="en-IN" sz="1200" b="0" baseline="0">
              <a:solidFill>
                <a:schemeClr val="tx1"/>
              </a:solidFill>
            </a:rPr>
            <a:t>6) Adjust column width</a:t>
          </a:r>
        </a:p>
        <a:p>
          <a:pPr algn="l"/>
          <a:r>
            <a:rPr lang="en-IN" sz="1200" b="0" baseline="0">
              <a:solidFill>
                <a:schemeClr val="tx1"/>
              </a:solidFill>
            </a:rPr>
            <a:t>7) Change Font color </a:t>
          </a:r>
        </a:p>
        <a:p>
          <a:pPr algn="l"/>
          <a:r>
            <a:rPr lang="en-IN" sz="1200" b="0" baseline="0">
              <a:solidFill>
                <a:schemeClr val="tx1"/>
              </a:solidFill>
            </a:rPr>
            <a:t>8) Remove Grid lines</a:t>
          </a:r>
        </a:p>
        <a:p>
          <a:pPr algn="l"/>
          <a:r>
            <a:rPr lang="en-IN" sz="1200" b="0" baseline="0">
              <a:solidFill>
                <a:schemeClr val="tx1"/>
              </a:solidFill>
            </a:rPr>
            <a:t>9) Insert comment (note) in D11 (write "Hello Excel")</a:t>
          </a:r>
        </a:p>
        <a:p>
          <a:pPr algn="l"/>
          <a:r>
            <a:rPr lang="en-IN" sz="1200" b="0" baseline="0">
              <a:solidFill>
                <a:schemeClr val="tx1"/>
              </a:solidFill>
            </a:rPr>
            <a:t>10) Copy values from B4:C9 and transpose them in B13</a:t>
          </a:r>
        </a:p>
        <a:p>
          <a:pPr algn="l"/>
          <a:r>
            <a:rPr lang="en-IN" sz="1200" b="0" baseline="0">
              <a:solidFill>
                <a:schemeClr val="tx1"/>
              </a:solidFill>
            </a:rPr>
            <a:t>11) Change ALL Tab color using different color of your choice</a:t>
          </a:r>
        </a:p>
        <a:p>
          <a:pPr algn="l"/>
          <a:endParaRPr lang="en-IN" sz="1200" b="0" baseline="0">
            <a:solidFill>
              <a:schemeClr val="tx1"/>
            </a:solidFill>
          </a:endParaRPr>
        </a:p>
        <a:p>
          <a:pPr algn="l"/>
          <a:r>
            <a:rPr lang="en-IN" sz="1200" b="0" baseline="0">
              <a:solidFill>
                <a:schemeClr val="tx1"/>
              </a:solidFill>
            </a:rPr>
            <a:t>Well done!! :-)</a:t>
          </a:r>
        </a:p>
        <a:p>
          <a:pPr algn="l"/>
          <a:endParaRPr lang="en-IN" sz="1200" b="0" baseline="0">
            <a:solidFill>
              <a:schemeClr val="tx1"/>
            </a:solidFill>
          </a:endParaRPr>
        </a:p>
        <a:p>
          <a:pPr algn="l"/>
          <a:endParaRPr lang="en-IN" sz="1200" b="0">
            <a:solidFill>
              <a:schemeClr val="tx1"/>
            </a:solidFill>
          </a:endParaRPr>
        </a:p>
      </xdr:txBody>
    </xdr:sp>
    <xdr:clientData/>
  </xdr:twoCellAnchor>
  <xdr:twoCellAnchor editAs="oneCell">
    <xdr:from>
      <xdr:col>0</xdr:col>
      <xdr:colOff>120650</xdr:colOff>
      <xdr:row>0</xdr:row>
      <xdr:rowOff>76200</xdr:rowOff>
    </xdr:from>
    <xdr:to>
      <xdr:col>0</xdr:col>
      <xdr:colOff>431800</xdr:colOff>
      <xdr:row>1</xdr:row>
      <xdr:rowOff>203200</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20650" y="76200"/>
          <a:ext cx="311150" cy="3111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171450</xdr:colOff>
      <xdr:row>0</xdr:row>
      <xdr:rowOff>44450</xdr:rowOff>
    </xdr:from>
    <xdr:to>
      <xdr:col>0</xdr:col>
      <xdr:colOff>482600</xdr:colOff>
      <xdr:row>1</xdr:row>
      <xdr:rowOff>171450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71450" y="44450"/>
          <a:ext cx="311150" cy="3111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0</xdr:col>
      <xdr:colOff>330200</xdr:colOff>
      <xdr:row>1</xdr:row>
      <xdr:rowOff>146050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9050" y="19050"/>
          <a:ext cx="311150" cy="311150"/>
        </a:xfrm>
        <a:prstGeom prst="rect">
          <a:avLst/>
        </a:prstGeom>
      </xdr:spPr>
    </xdr:pic>
    <xdr:clientData/>
  </xdr:twoCellAnchor>
  <xdr:twoCellAnchor editAs="oneCell">
    <xdr:from>
      <xdr:col>7</xdr:col>
      <xdr:colOff>525780</xdr:colOff>
      <xdr:row>2</xdr:row>
      <xdr:rowOff>83819</xdr:rowOff>
    </xdr:from>
    <xdr:to>
      <xdr:col>10</xdr:col>
      <xdr:colOff>85500</xdr:colOff>
      <xdr:row>7</xdr:row>
      <xdr:rowOff>7620</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A1D23FE0-1665-A535-C167-7F95C5C9650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20840" y="449579"/>
              <a:ext cx="1800000" cy="838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861060</xdr:colOff>
      <xdr:row>17</xdr:row>
      <xdr:rowOff>83820</xdr:rowOff>
    </xdr:from>
    <xdr:to>
      <xdr:col>11</xdr:col>
      <xdr:colOff>121920</xdr:colOff>
      <xdr:row>29</xdr:row>
      <xdr:rowOff>83820</xdr:rowOff>
    </xdr:to>
    <xdr:graphicFrame macro="">
      <xdr:nvGraphicFramePr>
        <xdr:cNvPr id="5" name="Chart 4">
          <a:extLst>
            <a:ext uri="{FF2B5EF4-FFF2-40B4-BE49-F238E27FC236}">
              <a16:creationId xmlns:a16="http://schemas.microsoft.com/office/drawing/2014/main" id="{3F985A74-8596-ADA0-4067-C6C36E41D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365760</xdr:colOff>
      <xdr:row>16</xdr:row>
      <xdr:rowOff>121920</xdr:rowOff>
    </xdr:from>
    <xdr:to>
      <xdr:col>16</xdr:col>
      <xdr:colOff>434340</xdr:colOff>
      <xdr:row>29</xdr:row>
      <xdr:rowOff>0</xdr:rowOff>
    </xdr:to>
    <xdr:graphicFrame macro="">
      <xdr:nvGraphicFramePr>
        <xdr:cNvPr id="6" name="Chart 5">
          <a:extLst>
            <a:ext uri="{FF2B5EF4-FFF2-40B4-BE49-F238E27FC236}">
              <a16:creationId xmlns:a16="http://schemas.microsoft.com/office/drawing/2014/main" id="{08622B26-4687-4669-70C2-23973246F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853440</xdr:colOff>
      <xdr:row>7</xdr:row>
      <xdr:rowOff>121920</xdr:rowOff>
    </xdr:from>
    <xdr:to>
      <xdr:col>11</xdr:col>
      <xdr:colOff>53340</xdr:colOff>
      <xdr:row>17</xdr:row>
      <xdr:rowOff>76200</xdr:rowOff>
    </xdr:to>
    <xdr:graphicFrame macro="">
      <xdr:nvGraphicFramePr>
        <xdr:cNvPr id="8" name="Chart 7">
          <a:extLst>
            <a:ext uri="{FF2B5EF4-FFF2-40B4-BE49-F238E27FC236}">
              <a16:creationId xmlns:a16="http://schemas.microsoft.com/office/drawing/2014/main" id="{755DB66E-31DD-708C-2387-2AA5EF111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396240</xdr:colOff>
      <xdr:row>4</xdr:row>
      <xdr:rowOff>152400</xdr:rowOff>
    </xdr:from>
    <xdr:to>
      <xdr:col>16</xdr:col>
      <xdr:colOff>144780</xdr:colOff>
      <xdr:row>16</xdr:row>
      <xdr:rowOff>99060</xdr:rowOff>
    </xdr:to>
    <xdr:graphicFrame macro="">
      <xdr:nvGraphicFramePr>
        <xdr:cNvPr id="9" name="Chart 8">
          <a:extLst>
            <a:ext uri="{FF2B5EF4-FFF2-40B4-BE49-F238E27FC236}">
              <a16:creationId xmlns:a16="http://schemas.microsoft.com/office/drawing/2014/main" id="{EF4D5AE2-DAA3-52B7-EE82-BEA9C51D4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1270000</xdr:colOff>
      <xdr:row>4</xdr:row>
      <xdr:rowOff>133350</xdr:rowOff>
    </xdr:from>
    <xdr:to>
      <xdr:col>4</xdr:col>
      <xdr:colOff>374650</xdr:colOff>
      <xdr:row>8</xdr:row>
      <xdr:rowOff>133350</xdr:rowOff>
    </xdr:to>
    <xdr:sp macro="" textlink="">
      <xdr:nvSpPr>
        <xdr:cNvPr id="2" name="Rounded Rectangle 1">
          <a:extLst>
            <a:ext uri="{FF2B5EF4-FFF2-40B4-BE49-F238E27FC236}">
              <a16:creationId xmlns:a16="http://schemas.microsoft.com/office/drawing/2014/main" id="{00000000-0008-0000-1F00-000002000000}"/>
            </a:ext>
          </a:extLst>
        </xdr:cNvPr>
        <xdr:cNvSpPr/>
      </xdr:nvSpPr>
      <xdr:spPr>
        <a:xfrm>
          <a:off x="1270000" y="869950"/>
          <a:ext cx="2222500" cy="73660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Protect Sheet</a:t>
          </a:r>
        </a:p>
      </xdr:txBody>
    </xdr:sp>
    <xdr:clientData/>
  </xdr:twoCellAnchor>
  <xdr:twoCellAnchor>
    <xdr:from>
      <xdr:col>7</xdr:col>
      <xdr:colOff>6350</xdr:colOff>
      <xdr:row>4</xdr:row>
      <xdr:rowOff>133350</xdr:rowOff>
    </xdr:from>
    <xdr:to>
      <xdr:col>10</xdr:col>
      <xdr:colOff>400050</xdr:colOff>
      <xdr:row>8</xdr:row>
      <xdr:rowOff>133350</xdr:rowOff>
    </xdr:to>
    <xdr:sp macro="" textlink="">
      <xdr:nvSpPr>
        <xdr:cNvPr id="3" name="Rounded Rectangle 2">
          <a:extLst>
            <a:ext uri="{FF2B5EF4-FFF2-40B4-BE49-F238E27FC236}">
              <a16:creationId xmlns:a16="http://schemas.microsoft.com/office/drawing/2014/main" id="{00000000-0008-0000-1F00-000003000000}"/>
            </a:ext>
          </a:extLst>
        </xdr:cNvPr>
        <xdr:cNvSpPr/>
      </xdr:nvSpPr>
      <xdr:spPr>
        <a:xfrm>
          <a:off x="4953000" y="869950"/>
          <a:ext cx="2222500" cy="73660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Protect Workbook</a:t>
          </a:r>
        </a:p>
      </xdr:txBody>
    </xdr:sp>
    <xdr:clientData/>
  </xdr:twoCellAnchor>
  <xdr:twoCellAnchor>
    <xdr:from>
      <xdr:col>3</xdr:col>
      <xdr:colOff>247650</xdr:colOff>
      <xdr:row>11</xdr:row>
      <xdr:rowOff>177800</xdr:rowOff>
    </xdr:from>
    <xdr:to>
      <xdr:col>8</xdr:col>
      <xdr:colOff>203200</xdr:colOff>
      <xdr:row>15</xdr:row>
      <xdr:rowOff>177800</xdr:rowOff>
    </xdr:to>
    <xdr:sp macro="" textlink="">
      <xdr:nvSpPr>
        <xdr:cNvPr id="4" name="Rounded Rectangle 3">
          <a:extLst>
            <a:ext uri="{FF2B5EF4-FFF2-40B4-BE49-F238E27FC236}">
              <a16:creationId xmlns:a16="http://schemas.microsoft.com/office/drawing/2014/main" id="{00000000-0008-0000-1F00-000004000000}"/>
            </a:ext>
          </a:extLst>
        </xdr:cNvPr>
        <xdr:cNvSpPr/>
      </xdr:nvSpPr>
      <xdr:spPr>
        <a:xfrm>
          <a:off x="2755900" y="2203450"/>
          <a:ext cx="3003550" cy="73660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Password Protected File</a:t>
          </a:r>
        </a:p>
      </xdr:txBody>
    </xdr:sp>
    <xdr:clientData/>
  </xdr:twoCellAnchor>
  <xdr:twoCellAnchor editAs="oneCell">
    <xdr:from>
      <xdr:col>0</xdr:col>
      <xdr:colOff>0</xdr:colOff>
      <xdr:row>0</xdr:row>
      <xdr:rowOff>0</xdr:rowOff>
    </xdr:from>
    <xdr:to>
      <xdr:col>0</xdr:col>
      <xdr:colOff>311150</xdr:colOff>
      <xdr:row>1</xdr:row>
      <xdr:rowOff>127000</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1F00-000005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0" y="0"/>
          <a:ext cx="311150" cy="311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66675</xdr:rowOff>
    </xdr:from>
    <xdr:to>
      <xdr:col>0</xdr:col>
      <xdr:colOff>463550</xdr:colOff>
      <xdr:row>1</xdr:row>
      <xdr:rowOff>117475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52400" y="66675"/>
          <a:ext cx="311150" cy="317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12700</xdr:colOff>
      <xdr:row>1</xdr:row>
      <xdr:rowOff>50800</xdr:rowOff>
    </xdr:from>
    <xdr:to>
      <xdr:col>9</xdr:col>
      <xdr:colOff>311150</xdr:colOff>
      <xdr:row>3</xdr:row>
      <xdr:rowOff>152400</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4889500" y="234950"/>
          <a:ext cx="908050" cy="4699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NEXT</a:t>
          </a:r>
        </a:p>
      </xdr:txBody>
    </xdr:sp>
    <xdr:clientData/>
  </xdr:twoCellAnchor>
  <xdr:twoCellAnchor>
    <xdr:from>
      <xdr:col>4</xdr:col>
      <xdr:colOff>311150</xdr:colOff>
      <xdr:row>1</xdr:row>
      <xdr:rowOff>38100</xdr:rowOff>
    </xdr:from>
    <xdr:to>
      <xdr:col>6</xdr:col>
      <xdr:colOff>44450</xdr:colOff>
      <xdr:row>3</xdr:row>
      <xdr:rowOff>133350</xdr:rowOff>
    </xdr:to>
    <xdr:sp macro="" textlink="">
      <xdr:nvSpPr>
        <xdr:cNvPr id="3" name="Left Arrow 2">
          <a:extLst>
            <a:ext uri="{FF2B5EF4-FFF2-40B4-BE49-F238E27FC236}">
              <a16:creationId xmlns:a16="http://schemas.microsoft.com/office/drawing/2014/main" id="{00000000-0008-0000-0300-000003000000}"/>
            </a:ext>
          </a:extLst>
        </xdr:cNvPr>
        <xdr:cNvSpPr/>
      </xdr:nvSpPr>
      <xdr:spPr>
        <a:xfrm>
          <a:off x="2749550" y="222250"/>
          <a:ext cx="952500" cy="4635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PREVIOUS</a:t>
          </a:r>
        </a:p>
      </xdr:txBody>
    </xdr:sp>
    <xdr:clientData/>
  </xdr:twoCellAnchor>
  <xdr:twoCellAnchor editAs="oneCell">
    <xdr:from>
      <xdr:col>0</xdr:col>
      <xdr:colOff>82550</xdr:colOff>
      <xdr:row>0</xdr:row>
      <xdr:rowOff>57150</xdr:rowOff>
    </xdr:from>
    <xdr:to>
      <xdr:col>0</xdr:col>
      <xdr:colOff>393700</xdr:colOff>
      <xdr:row>2</xdr:row>
      <xdr:rowOff>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82550" y="57150"/>
          <a:ext cx="311150" cy="3111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247650</xdr:colOff>
      <xdr:row>0</xdr:row>
      <xdr:rowOff>25400</xdr:rowOff>
    </xdr:from>
    <xdr:to>
      <xdr:col>10</xdr:col>
      <xdr:colOff>558800</xdr:colOff>
      <xdr:row>2</xdr:row>
      <xdr:rowOff>6350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7448550" y="25400"/>
          <a:ext cx="311150" cy="3111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38100</xdr:colOff>
      <xdr:row>0</xdr:row>
      <xdr:rowOff>50800</xdr:rowOff>
    </xdr:from>
    <xdr:to>
      <xdr:col>11</xdr:col>
      <xdr:colOff>349250</xdr:colOff>
      <xdr:row>2</xdr:row>
      <xdr:rowOff>31750</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9061450" y="50800"/>
          <a:ext cx="311150" cy="311150"/>
        </a:xfrm>
        <a:prstGeom prst="rect">
          <a:avLst/>
        </a:prstGeom>
      </xdr:spPr>
    </xdr:pic>
    <xdr:clientData/>
  </xdr:twoCellAnchor>
  <xdr:twoCellAnchor>
    <xdr:from>
      <xdr:col>11</xdr:col>
      <xdr:colOff>552450</xdr:colOff>
      <xdr:row>0</xdr:row>
      <xdr:rowOff>31750</xdr:rowOff>
    </xdr:from>
    <xdr:to>
      <xdr:col>17</xdr:col>
      <xdr:colOff>355112</xdr:colOff>
      <xdr:row>6</xdr:row>
      <xdr:rowOff>161192</xdr:rowOff>
    </xdr:to>
    <xdr:sp macro="" textlink="">
      <xdr:nvSpPr>
        <xdr:cNvPr id="3" name="Rectangle 2">
          <a:extLst>
            <a:ext uri="{FF2B5EF4-FFF2-40B4-BE49-F238E27FC236}">
              <a16:creationId xmlns:a16="http://schemas.microsoft.com/office/drawing/2014/main" id="{00000000-0008-0000-0600-000003000000}"/>
            </a:ext>
          </a:extLst>
        </xdr:cNvPr>
        <xdr:cNvSpPr/>
      </xdr:nvSpPr>
      <xdr:spPr>
        <a:xfrm>
          <a:off x="8153400" y="31750"/>
          <a:ext cx="3460262" cy="11200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Text to Columns</a:t>
          </a:r>
          <a:r>
            <a:rPr lang="en-IN" sz="2000" baseline="0"/>
            <a:t> is used to split a single column of text into multiple columns</a:t>
          </a:r>
          <a:endParaRPr lang="en-IN" sz="20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393700</xdr:colOff>
      <xdr:row>0</xdr:row>
      <xdr:rowOff>88900</xdr:rowOff>
    </xdr:from>
    <xdr:to>
      <xdr:col>13</xdr:col>
      <xdr:colOff>95250</xdr:colOff>
      <xdr:row>2</xdr:row>
      <xdr:rowOff>31750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9537700" y="88900"/>
          <a:ext cx="311150" cy="311150"/>
        </a:xfrm>
        <a:prstGeom prst="rect">
          <a:avLst/>
        </a:prstGeom>
      </xdr:spPr>
    </xdr:pic>
    <xdr:clientData/>
  </xdr:twoCellAnchor>
  <xdr:twoCellAnchor>
    <xdr:from>
      <xdr:col>9</xdr:col>
      <xdr:colOff>457200</xdr:colOff>
      <xdr:row>2</xdr:row>
      <xdr:rowOff>158750</xdr:rowOff>
    </xdr:from>
    <xdr:to>
      <xdr:col>15</xdr:col>
      <xdr:colOff>596900</xdr:colOff>
      <xdr:row>8</xdr:row>
      <xdr:rowOff>25400</xdr:rowOff>
    </xdr:to>
    <xdr:sp macro="" textlink="">
      <xdr:nvSpPr>
        <xdr:cNvPr id="4" name="Rectangle 3">
          <a:extLst>
            <a:ext uri="{FF2B5EF4-FFF2-40B4-BE49-F238E27FC236}">
              <a16:creationId xmlns:a16="http://schemas.microsoft.com/office/drawing/2014/main" id="{00000000-0008-0000-0700-000004000000}"/>
            </a:ext>
          </a:extLst>
        </xdr:cNvPr>
        <xdr:cNvSpPr/>
      </xdr:nvSpPr>
      <xdr:spPr>
        <a:xfrm>
          <a:off x="5943600" y="527050"/>
          <a:ext cx="3797300" cy="97155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Task</a:t>
          </a:r>
          <a:r>
            <a:rPr lang="en-IN" sz="1200" b="1" baseline="0">
              <a:solidFill>
                <a:schemeClr val="tx1"/>
              </a:solidFill>
            </a:rPr>
            <a:t> to be performed:</a:t>
          </a:r>
        </a:p>
        <a:p>
          <a:pPr algn="l"/>
          <a:r>
            <a:rPr lang="en-IN" sz="1200" b="0" baseline="0">
              <a:solidFill>
                <a:schemeClr val="tx1"/>
              </a:solidFill>
            </a:rPr>
            <a:t>1) Highlight duplicate names in column A</a:t>
          </a:r>
        </a:p>
        <a:p>
          <a:pPr algn="l"/>
          <a:r>
            <a:rPr lang="en-IN" sz="1200" b="0" baseline="0">
              <a:solidFill>
                <a:schemeClr val="tx1"/>
              </a:solidFill>
            </a:rPr>
            <a:t>2) Highlight duplicate entries in column D and E</a:t>
          </a:r>
        </a:p>
        <a:p>
          <a:pPr algn="l"/>
          <a:endParaRPr lang="en-IN" sz="1200" b="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393700</xdr:colOff>
      <xdr:row>0</xdr:row>
      <xdr:rowOff>88900</xdr:rowOff>
    </xdr:from>
    <xdr:to>
      <xdr:col>13</xdr:col>
      <xdr:colOff>95250</xdr:colOff>
      <xdr:row>2</xdr:row>
      <xdr:rowOff>31750</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7708900" y="88900"/>
          <a:ext cx="311150" cy="311150"/>
        </a:xfrm>
        <a:prstGeom prst="rect">
          <a:avLst/>
        </a:prstGeom>
      </xdr:spPr>
    </xdr:pic>
    <xdr:clientData/>
  </xdr:twoCellAnchor>
  <xdr:twoCellAnchor>
    <xdr:from>
      <xdr:col>9</xdr:col>
      <xdr:colOff>488950</xdr:colOff>
      <xdr:row>2</xdr:row>
      <xdr:rowOff>139700</xdr:rowOff>
    </xdr:from>
    <xdr:to>
      <xdr:col>16</xdr:col>
      <xdr:colOff>438150</xdr:colOff>
      <xdr:row>8</xdr:row>
      <xdr:rowOff>63500</xdr:rowOff>
    </xdr:to>
    <xdr:sp macro="" textlink="">
      <xdr:nvSpPr>
        <xdr:cNvPr id="4" name="Rectangle 3">
          <a:extLst>
            <a:ext uri="{FF2B5EF4-FFF2-40B4-BE49-F238E27FC236}">
              <a16:creationId xmlns:a16="http://schemas.microsoft.com/office/drawing/2014/main" id="{00000000-0008-0000-0800-000004000000}"/>
            </a:ext>
          </a:extLst>
        </xdr:cNvPr>
        <xdr:cNvSpPr/>
      </xdr:nvSpPr>
      <xdr:spPr>
        <a:xfrm>
          <a:off x="5975350" y="508000"/>
          <a:ext cx="4216400" cy="102870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Task</a:t>
          </a:r>
          <a:r>
            <a:rPr lang="en-IN" sz="1600" b="1" baseline="0">
              <a:solidFill>
                <a:schemeClr val="tx1"/>
              </a:solidFill>
            </a:rPr>
            <a:t> to be performed:</a:t>
          </a:r>
        </a:p>
        <a:p>
          <a:pPr algn="l"/>
          <a:r>
            <a:rPr lang="en-IN" sz="1600" b="0" baseline="0">
              <a:solidFill>
                <a:schemeClr val="tx1"/>
              </a:solidFill>
            </a:rPr>
            <a:t>1) Remove duplicate names in column A</a:t>
          </a:r>
        </a:p>
        <a:p>
          <a:pPr algn="l"/>
          <a:r>
            <a:rPr lang="en-IN" sz="1600" b="0" baseline="0">
              <a:solidFill>
                <a:schemeClr val="tx1"/>
              </a:solidFill>
            </a:rPr>
            <a:t>2) Remove duplicate entries in column D and E</a:t>
          </a:r>
        </a:p>
        <a:p>
          <a:pPr algn="l"/>
          <a:endParaRPr lang="en-IN" sz="1600" b="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46.399199537038" createdVersion="8" refreshedVersion="8" minRefreshableVersion="3" recordCount="200" xr:uid="{A92069E1-A514-4D77-85D3-2C564381368D}">
  <cacheSource type="worksheet">
    <worksheetSource ref="B1:K1048576" sheet="PivotData"/>
  </cacheSource>
  <cacheFields count="10">
    <cacheField name="Customer ID" numFmtId="0">
      <sharedItems containsString="0" containsBlank="1" containsNumber="1" containsInteger="1" minValue="10172472" maxValue="89213336"/>
    </cacheField>
    <cacheField name="Customer Name" numFmtId="0">
      <sharedItems containsBlank="1"/>
    </cacheField>
    <cacheField name="Date" numFmtId="14">
      <sharedItems containsNonDate="0" containsDate="1" containsString="0" containsBlank="1" minDate="2016-01-08T00:00:00" maxDate="2018-12-19T00:00:00"/>
    </cacheField>
    <cacheField name="Category" numFmtId="0">
      <sharedItems containsBlank="1" count="4">
        <s v="Personal Care"/>
        <s v="Food"/>
        <s v="Home care"/>
        <m/>
      </sharedItems>
    </cacheField>
    <cacheField name="Product Purchased" numFmtId="0">
      <sharedItems containsBlank="1" count="57">
        <s v="Toothbrush"/>
        <s v="Eyeliner"/>
        <s v="Chocolate bar"/>
        <s v="Chips"/>
        <s v="Shaving Foam"/>
        <s v="Shaving Gel"/>
        <s v="Butter"/>
        <s v="Foot cream"/>
        <s v="Hand sanitizer"/>
        <s v="Jam"/>
        <s v="Contitioner"/>
        <s v="Lipliner"/>
        <s v="Biscuit"/>
        <s v="Serum"/>
        <s v="Face cream"/>
        <s v="Ghee"/>
        <s v="Shower gel"/>
        <s v="Hair cream"/>
        <s v="Foundation"/>
        <s v="Refined Oil"/>
        <s v="Lotion"/>
        <s v="Cookies"/>
        <s v="soap"/>
        <s v="liquid handwash"/>
        <s v="Detergent liquid"/>
        <s v="Hair oil"/>
        <s v="Shampoo"/>
        <s v="Mixture"/>
        <s v="Dental cream"/>
        <s v="Sauce"/>
        <s v="cleansing milk"/>
        <s v="Pickle"/>
        <s v="Floor cleaner"/>
        <s v="Snacks"/>
        <s v="Air freshner"/>
        <s v="Toothpaste"/>
        <s v="Hair gel"/>
        <s v="Lipstick"/>
        <s v="Hair color"/>
        <s v="Talc"/>
        <s v="Baby cream"/>
        <s v="Bread"/>
        <s v="Salt"/>
        <s v="Ketchup"/>
        <s v="Detergent Powder"/>
        <s v="Night Cream"/>
        <s v="Massage oil"/>
        <s v="Cheese"/>
        <s v="Face wash"/>
        <s v="nail paint"/>
        <s v="Rice"/>
        <s v="Dal"/>
        <s v="Detergent Cake"/>
        <s v="Ata"/>
        <s v="Perfume"/>
        <s v="Deodourant"/>
        <m/>
      </sharedItems>
    </cacheField>
    <cacheField name="Store Type" numFmtId="0">
      <sharedItems containsBlank="1" count="6">
        <s v="Store-B"/>
        <s v="Store-E"/>
        <s v="Store-D"/>
        <s v="Store-A"/>
        <s v="Store-C"/>
        <m/>
      </sharedItems>
    </cacheField>
    <cacheField name="Region" numFmtId="0">
      <sharedItems containsBlank="1" count="3">
        <s v="South"/>
        <s v="North"/>
        <m/>
      </sharedItems>
    </cacheField>
    <cacheField name="Quantity" numFmtId="0">
      <sharedItems containsString="0" containsBlank="1" containsNumber="1" containsInteger="1" minValue="23" maxValue="910"/>
    </cacheField>
    <cacheField name="Unit Price" numFmtId="0">
      <sharedItems containsString="0" containsBlank="1" containsNumber="1" containsInteger="1" minValue="20" maxValue="3590"/>
    </cacheField>
    <cacheField name="Sales" numFmtId="0">
      <sharedItems containsString="0" containsBlank="1" containsNumber="1" containsInteger="1" minValue="810" maxValue="426390"/>
    </cacheField>
  </cacheFields>
  <extLst>
    <ext xmlns:x14="http://schemas.microsoft.com/office/spreadsheetml/2009/9/main" uri="{725AE2AE-9491-48be-B2B4-4EB974FC3084}">
      <x14:pivotCacheDefinition pivotCacheId="2096955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0172472"/>
    <s v="Rick Hansen"/>
    <d v="2016-02-07T00:00:00"/>
    <x v="0"/>
    <x v="0"/>
    <x v="0"/>
    <x v="0"/>
    <n v="79"/>
    <n v="30"/>
    <n v="2370"/>
  </r>
  <r>
    <n v="11204926"/>
    <s v="Justin Ritter"/>
    <d v="2017-10-05T00:00:00"/>
    <x v="0"/>
    <x v="1"/>
    <x v="1"/>
    <x v="0"/>
    <n v="93"/>
    <n v="328"/>
    <n v="30504"/>
  </r>
  <r>
    <n v="12492180"/>
    <s v="Craig Reiter"/>
    <d v="2018-04-12T00:00:00"/>
    <x v="0"/>
    <x v="0"/>
    <x v="1"/>
    <x v="1"/>
    <n v="66"/>
    <n v="30"/>
    <n v="1980"/>
  </r>
  <r>
    <n v="12733621"/>
    <s v="Katherine Murray"/>
    <d v="2016-09-10T00:00:00"/>
    <x v="1"/>
    <x v="2"/>
    <x v="2"/>
    <x v="1"/>
    <n v="46"/>
    <n v="70"/>
    <n v="3220"/>
  </r>
  <r>
    <n v="14381583"/>
    <s v="Rick Hansen"/>
    <d v="2017-03-01T00:00:00"/>
    <x v="1"/>
    <x v="3"/>
    <x v="1"/>
    <x v="1"/>
    <n v="52"/>
    <n v="20"/>
    <n v="1040"/>
  </r>
  <r>
    <n v="15424538"/>
    <s v="Jim Mitchum"/>
    <d v="2016-08-22T00:00:00"/>
    <x v="0"/>
    <x v="4"/>
    <x v="3"/>
    <x v="1"/>
    <n v="52"/>
    <n v="280"/>
    <n v="14560"/>
  </r>
  <r>
    <n v="16022365"/>
    <s v="Toby Swindell"/>
    <d v="2016-11-01T00:00:00"/>
    <x v="0"/>
    <x v="5"/>
    <x v="3"/>
    <x v="0"/>
    <n v="39"/>
    <n v="90"/>
    <n v="3510"/>
  </r>
  <r>
    <n v="16112262"/>
    <s v="Mick Brown"/>
    <d v="2016-12-22T00:00:00"/>
    <x v="1"/>
    <x v="6"/>
    <x v="4"/>
    <x v="0"/>
    <n v="93"/>
    <n v="65"/>
    <n v="6045"/>
  </r>
  <r>
    <n v="17442762"/>
    <s v="Jane Waco"/>
    <d v="2016-11-14T00:00:00"/>
    <x v="0"/>
    <x v="7"/>
    <x v="3"/>
    <x v="1"/>
    <n v="210"/>
    <n v="80"/>
    <n v="16800"/>
  </r>
  <r>
    <n v="17672639"/>
    <s v="Joseph Holt"/>
    <d v="2018-06-14T00:00:00"/>
    <x v="0"/>
    <x v="8"/>
    <x v="0"/>
    <x v="0"/>
    <n v="62"/>
    <n v="75"/>
    <n v="4650"/>
  </r>
  <r>
    <n v="17892899"/>
    <s v="Greg Maxwell"/>
    <d v="2017-09-07T00:00:00"/>
    <x v="1"/>
    <x v="9"/>
    <x v="1"/>
    <x v="0"/>
    <n v="310"/>
    <n v="199"/>
    <n v="61690"/>
  </r>
  <r>
    <n v="19212131"/>
    <s v="Anthony Jacobs"/>
    <d v="2018-01-12T00:00:00"/>
    <x v="0"/>
    <x v="10"/>
    <x v="0"/>
    <x v="1"/>
    <n v="74"/>
    <n v="299"/>
    <n v="22126"/>
  </r>
  <r>
    <n v="19754941"/>
    <s v="Magdelene Morse"/>
    <d v="2017-04-16T00:00:00"/>
    <x v="0"/>
    <x v="11"/>
    <x v="1"/>
    <x v="0"/>
    <n v="109"/>
    <n v="692"/>
    <n v="75428"/>
  </r>
  <r>
    <n v="21643208"/>
    <s v="Vicky Freymann"/>
    <d v="2018-01-03T00:00:00"/>
    <x v="1"/>
    <x v="12"/>
    <x v="1"/>
    <x v="1"/>
    <n v="27"/>
    <n v="60"/>
    <n v="1620"/>
  </r>
  <r>
    <n v="21952587"/>
    <s v="Peter Fuller"/>
    <d v="2016-03-26T00:00:00"/>
    <x v="0"/>
    <x v="13"/>
    <x v="3"/>
    <x v="1"/>
    <n v="102"/>
    <n v="599"/>
    <n v="61098"/>
  </r>
  <r>
    <n v="22533907"/>
    <s v="Ben Peterman"/>
    <d v="2016-10-04T00:00:00"/>
    <x v="0"/>
    <x v="14"/>
    <x v="1"/>
    <x v="1"/>
    <n v="610"/>
    <n v="630"/>
    <n v="384300"/>
  </r>
  <r>
    <n v="24443542"/>
    <s v="Thomas Boland"/>
    <d v="2018-10-11T00:00:00"/>
    <x v="1"/>
    <x v="15"/>
    <x v="4"/>
    <x v="1"/>
    <n v="23"/>
    <n v="400"/>
    <n v="9200"/>
  </r>
  <r>
    <n v="24532270"/>
    <s v="Patrick Jones"/>
    <d v="2016-11-02T00:00:00"/>
    <x v="0"/>
    <x v="14"/>
    <x v="3"/>
    <x v="0"/>
    <n v="29"/>
    <n v="630"/>
    <n v="18270"/>
  </r>
  <r>
    <n v="25272321"/>
    <s v="Jim Sink"/>
    <d v="2016-01-08T00:00:00"/>
    <x v="0"/>
    <x v="8"/>
    <x v="2"/>
    <x v="1"/>
    <n v="102"/>
    <n v="75"/>
    <n v="7650"/>
  </r>
  <r>
    <n v="25701792"/>
    <s v="Ritsa Hightower"/>
    <d v="2018-05-20T00:00:00"/>
    <x v="0"/>
    <x v="16"/>
    <x v="4"/>
    <x v="0"/>
    <n v="35"/>
    <n v="392"/>
    <n v="13720"/>
  </r>
  <r>
    <n v="26392228"/>
    <s v="Ann Blume"/>
    <d v="2016-10-25T00:00:00"/>
    <x v="0"/>
    <x v="17"/>
    <x v="0"/>
    <x v="0"/>
    <n v="68"/>
    <n v="345"/>
    <n v="23460"/>
  </r>
  <r>
    <n v="26512760"/>
    <s v="Sue Ann Reed"/>
    <d v="2017-10-13T00:00:00"/>
    <x v="0"/>
    <x v="18"/>
    <x v="4"/>
    <x v="1"/>
    <n v="55"/>
    <n v="800"/>
    <n v="44000"/>
  </r>
  <r>
    <n v="26562151"/>
    <s v="Jason Klamczynski"/>
    <d v="2017-09-23T00:00:00"/>
    <x v="1"/>
    <x v="19"/>
    <x v="2"/>
    <x v="1"/>
    <n v="29"/>
    <n v="150"/>
    <n v="4350"/>
  </r>
  <r>
    <n v="26872450"/>
    <s v="Laurel Beltran"/>
    <d v="2017-03-11T00:00:00"/>
    <x v="0"/>
    <x v="20"/>
    <x v="1"/>
    <x v="1"/>
    <n v="45"/>
    <n v="429"/>
    <n v="19305"/>
  </r>
  <r>
    <n v="27232162"/>
    <s v="Naresj Patel"/>
    <d v="2018-07-23T00:00:00"/>
    <x v="1"/>
    <x v="21"/>
    <x v="4"/>
    <x v="1"/>
    <n v="85"/>
    <n v="40"/>
    <n v="3400"/>
  </r>
  <r>
    <n v="28791508"/>
    <s v="Valerie Dominguez"/>
    <d v="2016-11-28T00:00:00"/>
    <x v="0"/>
    <x v="22"/>
    <x v="2"/>
    <x v="1"/>
    <n v="88"/>
    <n v="65"/>
    <n v="5720"/>
  </r>
  <r>
    <n v="30051838"/>
    <s v="Phillip Breyer"/>
    <d v="2017-08-19T00:00:00"/>
    <x v="0"/>
    <x v="23"/>
    <x v="1"/>
    <x v="1"/>
    <n v="95"/>
    <n v="190"/>
    <n v="18050"/>
  </r>
  <r>
    <n v="32151294"/>
    <s v="Eugene Barchas"/>
    <d v="2016-11-04T00:00:00"/>
    <x v="2"/>
    <x v="24"/>
    <x v="4"/>
    <x v="1"/>
    <n v="105"/>
    <n v="380"/>
    <n v="39900"/>
  </r>
  <r>
    <n v="32393025"/>
    <s v="Karen Ferguson"/>
    <d v="2018-08-04T00:00:00"/>
    <x v="0"/>
    <x v="20"/>
    <x v="3"/>
    <x v="0"/>
    <n v="72"/>
    <n v="429"/>
    <n v="30888"/>
  </r>
  <r>
    <n v="32914919"/>
    <s v="Benjamin Patterson"/>
    <d v="2018-12-18T00:00:00"/>
    <x v="0"/>
    <x v="25"/>
    <x v="3"/>
    <x v="1"/>
    <n v="76"/>
    <n v="140"/>
    <n v="10640"/>
  </r>
  <r>
    <n v="33062934"/>
    <s v="Rick Reed"/>
    <d v="2017-07-23T00:00:00"/>
    <x v="1"/>
    <x v="15"/>
    <x v="1"/>
    <x v="0"/>
    <n v="107"/>
    <n v="400"/>
    <n v="42800"/>
  </r>
  <r>
    <n v="33614817"/>
    <s v="Bill Shonely"/>
    <d v="2016-11-19T00:00:00"/>
    <x v="0"/>
    <x v="26"/>
    <x v="2"/>
    <x v="1"/>
    <n v="59"/>
    <n v="230"/>
    <n v="13570"/>
  </r>
  <r>
    <n v="34604133"/>
    <s v="Joel Eaton"/>
    <d v="2018-03-05T00:00:00"/>
    <x v="1"/>
    <x v="27"/>
    <x v="0"/>
    <x v="0"/>
    <n v="82"/>
    <n v="48"/>
    <n v="3936"/>
  </r>
  <r>
    <n v="34703491"/>
    <s v="Dave Poirier"/>
    <d v="2016-01-11T00:00:00"/>
    <x v="0"/>
    <x v="10"/>
    <x v="3"/>
    <x v="0"/>
    <n v="107"/>
    <n v="299"/>
    <n v="31993"/>
  </r>
  <r>
    <n v="36863094"/>
    <s v="Nora Preis"/>
    <d v="2016-02-14T00:00:00"/>
    <x v="0"/>
    <x v="28"/>
    <x v="2"/>
    <x v="0"/>
    <n v="910"/>
    <n v="167"/>
    <n v="151970"/>
  </r>
  <r>
    <n v="36941426"/>
    <s v="Aaron Hawkins"/>
    <d v="2016-07-16T00:00:00"/>
    <x v="1"/>
    <x v="29"/>
    <x v="1"/>
    <x v="1"/>
    <n v="88"/>
    <n v="125"/>
    <n v="11000"/>
  </r>
  <r>
    <n v="37684769"/>
    <s v="Darrin Martin"/>
    <d v="2017-11-17T00:00:00"/>
    <x v="0"/>
    <x v="30"/>
    <x v="0"/>
    <x v="0"/>
    <n v="105"/>
    <n v="380"/>
    <n v="39900"/>
  </r>
  <r>
    <n v="37841370"/>
    <s v="Grant Thornton"/>
    <d v="2017-11-06T00:00:00"/>
    <x v="0"/>
    <x v="30"/>
    <x v="3"/>
    <x v="1"/>
    <n v="74"/>
    <n v="380"/>
    <n v="28120"/>
  </r>
  <r>
    <n v="37882902"/>
    <s v="Patrick O'Donnell"/>
    <d v="2016-01-11T00:00:00"/>
    <x v="1"/>
    <x v="31"/>
    <x v="3"/>
    <x v="1"/>
    <n v="57"/>
    <n v="80"/>
    <n v="4560"/>
  </r>
  <r>
    <n v="38113112"/>
    <s v="Dan Lawera"/>
    <d v="2016-06-21T00:00:00"/>
    <x v="2"/>
    <x v="32"/>
    <x v="3"/>
    <x v="1"/>
    <n v="109"/>
    <n v="135"/>
    <n v="14715"/>
  </r>
  <r>
    <n v="38491555"/>
    <s v="Joy Bell-"/>
    <d v="2016-11-06T00:00:00"/>
    <x v="0"/>
    <x v="17"/>
    <x v="0"/>
    <x v="1"/>
    <n v="410"/>
    <n v="345"/>
    <n v="141450"/>
  </r>
  <r>
    <n v="39663410"/>
    <s v="Barry Franz"/>
    <d v="2016-09-23T00:00:00"/>
    <x v="1"/>
    <x v="33"/>
    <x v="1"/>
    <x v="0"/>
    <n v="67"/>
    <n v="43"/>
    <n v="2881"/>
  </r>
  <r>
    <n v="39943477"/>
    <s v="Vivek Grady"/>
    <d v="2016-02-23T00:00:00"/>
    <x v="0"/>
    <x v="13"/>
    <x v="4"/>
    <x v="0"/>
    <n v="77"/>
    <n v="599"/>
    <n v="46123"/>
  </r>
  <r>
    <n v="40153094"/>
    <s v="Greg Tran"/>
    <d v="2017-06-26T00:00:00"/>
    <x v="1"/>
    <x v="3"/>
    <x v="0"/>
    <x v="0"/>
    <n v="79"/>
    <n v="20"/>
    <n v="1580"/>
  </r>
  <r>
    <n v="40363253"/>
    <s v="Zuschuss Carroll"/>
    <d v="2017-03-11T00:00:00"/>
    <x v="2"/>
    <x v="34"/>
    <x v="1"/>
    <x v="1"/>
    <n v="58"/>
    <n v="180"/>
    <n v="10440"/>
  </r>
  <r>
    <n v="40413542"/>
    <s v="Sanjit Chand"/>
    <d v="2016-10-28T00:00:00"/>
    <x v="0"/>
    <x v="35"/>
    <x v="3"/>
    <x v="1"/>
    <n v="43"/>
    <n v="70"/>
    <n v="3010"/>
  </r>
  <r>
    <n v="40724255"/>
    <s v="Ellis Ballard"/>
    <d v="2016-01-21T00:00:00"/>
    <x v="0"/>
    <x v="36"/>
    <x v="2"/>
    <x v="1"/>
    <n v="610"/>
    <n v="295"/>
    <n v="179950"/>
  </r>
  <r>
    <n v="41452360"/>
    <s v="Arthur Prichep"/>
    <d v="2017-06-02T00:00:00"/>
    <x v="0"/>
    <x v="37"/>
    <x v="1"/>
    <x v="0"/>
    <n v="78"/>
    <n v="400"/>
    <n v="31200"/>
  </r>
  <r>
    <n v="42022194"/>
    <s v="Scott Williamson"/>
    <d v="2018-06-18T00:00:00"/>
    <x v="0"/>
    <x v="38"/>
    <x v="0"/>
    <x v="1"/>
    <n v="610"/>
    <n v="699"/>
    <n v="426390"/>
  </r>
  <r>
    <n v="42252529"/>
    <s v="John Huston"/>
    <d v="2016-03-18T00:00:00"/>
    <x v="0"/>
    <x v="39"/>
    <x v="1"/>
    <x v="0"/>
    <n v="66"/>
    <n v="85"/>
    <n v="5610"/>
  </r>
  <r>
    <n v="43142988"/>
    <s v="Lena Creighton"/>
    <d v="2016-09-05T00:00:00"/>
    <x v="0"/>
    <x v="40"/>
    <x v="1"/>
    <x v="0"/>
    <n v="94"/>
    <n v="230"/>
    <n v="21620"/>
  </r>
  <r>
    <n v="48681438"/>
    <s v="Trudy Glocke"/>
    <d v="2016-12-16T00:00:00"/>
    <x v="1"/>
    <x v="41"/>
    <x v="3"/>
    <x v="0"/>
    <n v="92"/>
    <n v="40"/>
    <n v="3680"/>
  </r>
  <r>
    <n v="51212989"/>
    <s v="Harold Ryan"/>
    <d v="2016-03-06T00:00:00"/>
    <x v="1"/>
    <x v="42"/>
    <x v="1"/>
    <x v="0"/>
    <n v="68"/>
    <n v="30"/>
    <n v="2040"/>
  </r>
  <r>
    <n v="52063205"/>
    <s v="Phillip Breyer"/>
    <d v="2017-05-15T00:00:00"/>
    <x v="1"/>
    <x v="42"/>
    <x v="0"/>
    <x v="1"/>
    <n v="27"/>
    <n v="30"/>
    <n v="810"/>
  </r>
  <r>
    <n v="52484015"/>
    <s v="Deirdre Greer"/>
    <d v="2017-02-28T00:00:00"/>
    <x v="0"/>
    <x v="1"/>
    <x v="4"/>
    <x v="1"/>
    <n v="59"/>
    <n v="328"/>
    <n v="19352"/>
  </r>
  <r>
    <n v="54114446"/>
    <s v="Sheri Gordon"/>
    <d v="2018-01-27T00:00:00"/>
    <x v="1"/>
    <x v="43"/>
    <x v="0"/>
    <x v="1"/>
    <n v="34"/>
    <n v="125"/>
    <n v="4250"/>
  </r>
  <r>
    <n v="54782967"/>
    <s v="Fred Hopkins"/>
    <d v="2016-12-16T00:00:00"/>
    <x v="2"/>
    <x v="44"/>
    <x v="2"/>
    <x v="1"/>
    <n v="92"/>
    <n v="600"/>
    <n v="55200"/>
  </r>
  <r>
    <n v="54833488"/>
    <s v="Guy Phonely"/>
    <d v="2018-11-19T00:00:00"/>
    <x v="0"/>
    <x v="45"/>
    <x v="4"/>
    <x v="0"/>
    <n v="62"/>
    <n v="400"/>
    <n v="24800"/>
  </r>
  <r>
    <n v="54913212"/>
    <s v="Mitch Webber"/>
    <d v="2018-02-18T00:00:00"/>
    <x v="0"/>
    <x v="37"/>
    <x v="1"/>
    <x v="1"/>
    <n v="88"/>
    <n v="400"/>
    <n v="35200"/>
  </r>
  <r>
    <n v="55233500"/>
    <s v="Patrick O'Brill"/>
    <d v="2016-07-18T00:00:00"/>
    <x v="0"/>
    <x v="4"/>
    <x v="4"/>
    <x v="0"/>
    <n v="46"/>
    <n v="280"/>
    <n v="12880"/>
  </r>
  <r>
    <n v="57631508"/>
    <s v="Chuck Sachs"/>
    <d v="2018-03-07T00:00:00"/>
    <x v="0"/>
    <x v="7"/>
    <x v="0"/>
    <x v="0"/>
    <n v="42"/>
    <n v="80"/>
    <n v="3360"/>
  </r>
  <r>
    <n v="58644196"/>
    <s v="Keith Dawkins"/>
    <d v="2017-01-25T00:00:00"/>
    <x v="1"/>
    <x v="27"/>
    <x v="4"/>
    <x v="1"/>
    <n v="55"/>
    <n v="48"/>
    <n v="2640"/>
  </r>
  <r>
    <n v="59832374"/>
    <s v="Michael Stewart"/>
    <d v="2018-03-15T00:00:00"/>
    <x v="0"/>
    <x v="46"/>
    <x v="2"/>
    <x v="0"/>
    <n v="37"/>
    <n v="289"/>
    <n v="10693"/>
  </r>
  <r>
    <n v="60582190"/>
    <s v="Kimberly Carter"/>
    <d v="2018-05-05T00:00:00"/>
    <x v="1"/>
    <x v="47"/>
    <x v="2"/>
    <x v="0"/>
    <n v="93"/>
    <n v="120"/>
    <n v="11160"/>
  </r>
  <r>
    <n v="60841263"/>
    <s v="Denny Blanton"/>
    <d v="2018-11-03T00:00:00"/>
    <x v="0"/>
    <x v="39"/>
    <x v="0"/>
    <x v="1"/>
    <n v="58"/>
    <n v="85"/>
    <n v="4930"/>
  </r>
  <r>
    <n v="61263793"/>
    <s v="Jonathan Doherty"/>
    <d v="2016-04-24T00:00:00"/>
    <x v="1"/>
    <x v="2"/>
    <x v="1"/>
    <x v="0"/>
    <n v="29"/>
    <n v="70"/>
    <n v="2030"/>
  </r>
  <r>
    <n v="62492433"/>
    <s v="Dave Kipp"/>
    <d v="2016-11-10T00:00:00"/>
    <x v="0"/>
    <x v="48"/>
    <x v="3"/>
    <x v="1"/>
    <n v="610"/>
    <n v="280"/>
    <n v="170800"/>
  </r>
  <r>
    <n v="63062361"/>
    <s v="Cari Sayre"/>
    <d v="2018-09-13T00:00:00"/>
    <x v="0"/>
    <x v="45"/>
    <x v="4"/>
    <x v="1"/>
    <n v="108"/>
    <n v="400"/>
    <n v="43200"/>
  </r>
  <r>
    <n v="63544560"/>
    <s v="Evan Minnotte"/>
    <d v="2017-03-26T00:00:00"/>
    <x v="0"/>
    <x v="26"/>
    <x v="3"/>
    <x v="0"/>
    <n v="85"/>
    <n v="230"/>
    <n v="19550"/>
  </r>
  <r>
    <n v="66582212"/>
    <s v="Dianna Wilson"/>
    <d v="2018-02-27T00:00:00"/>
    <x v="0"/>
    <x v="11"/>
    <x v="1"/>
    <x v="1"/>
    <n v="38"/>
    <n v="692"/>
    <n v="26296"/>
  </r>
  <r>
    <n v="67272700"/>
    <s v="Alan Schoenberger"/>
    <d v="2017-10-10T00:00:00"/>
    <x v="0"/>
    <x v="5"/>
    <x v="4"/>
    <x v="1"/>
    <n v="104"/>
    <n v="90"/>
    <n v="9360"/>
  </r>
  <r>
    <n v="67521327"/>
    <s v="Shui Tom"/>
    <d v="2016-04-27T00:00:00"/>
    <x v="0"/>
    <x v="25"/>
    <x v="4"/>
    <x v="0"/>
    <n v="106"/>
    <n v="140"/>
    <n v="14840"/>
  </r>
  <r>
    <n v="67634812"/>
    <s v="Barry Weirich"/>
    <d v="2017-03-26T00:00:00"/>
    <x v="0"/>
    <x v="49"/>
    <x v="2"/>
    <x v="1"/>
    <n v="62"/>
    <n v="600"/>
    <n v="37200"/>
  </r>
  <r>
    <n v="67833308"/>
    <s v="Laura Armstrong"/>
    <d v="2017-08-28T00:00:00"/>
    <x v="0"/>
    <x v="23"/>
    <x v="0"/>
    <x v="0"/>
    <n v="95"/>
    <n v="190"/>
    <n v="18050"/>
  </r>
  <r>
    <n v="69303613"/>
    <s v="Aimee Bixby"/>
    <d v="2017-03-22T00:00:00"/>
    <x v="1"/>
    <x v="50"/>
    <x v="1"/>
    <x v="1"/>
    <n v="63"/>
    <n v="350"/>
    <n v="22050"/>
  </r>
  <r>
    <n v="70174995"/>
    <s v="John Huston"/>
    <d v="2016-08-04T00:00:00"/>
    <x v="1"/>
    <x v="33"/>
    <x v="4"/>
    <x v="1"/>
    <n v="710"/>
    <n v="43"/>
    <n v="30530"/>
  </r>
  <r>
    <n v="70454878"/>
    <s v="Christopher Martinez"/>
    <d v="2017-12-22T00:00:00"/>
    <x v="0"/>
    <x v="48"/>
    <x v="4"/>
    <x v="0"/>
    <n v="95"/>
    <n v="280"/>
    <n v="26600"/>
  </r>
  <r>
    <n v="70991217"/>
    <s v="Bobby Elias"/>
    <d v="2017-11-09T00:00:00"/>
    <x v="0"/>
    <x v="22"/>
    <x v="1"/>
    <x v="0"/>
    <n v="47"/>
    <n v="65"/>
    <n v="3055"/>
  </r>
  <r>
    <n v="72351090"/>
    <s v="Sam Zeldin"/>
    <d v="2017-07-12T00:00:00"/>
    <x v="1"/>
    <x v="51"/>
    <x v="1"/>
    <x v="1"/>
    <n v="37"/>
    <n v="105"/>
    <n v="3885"/>
  </r>
  <r>
    <n v="72641553"/>
    <s v="Raymond Messe"/>
    <d v="2017-02-05T00:00:00"/>
    <x v="2"/>
    <x v="52"/>
    <x v="4"/>
    <x v="1"/>
    <n v="610"/>
    <n v="20"/>
    <n v="12200"/>
  </r>
  <r>
    <n v="73062427"/>
    <s v="Harry Greene"/>
    <d v="2017-11-11T00:00:00"/>
    <x v="0"/>
    <x v="16"/>
    <x v="4"/>
    <x v="1"/>
    <n v="68"/>
    <n v="392"/>
    <n v="26656"/>
  </r>
  <r>
    <n v="73204872"/>
    <s v="Dave Poirier"/>
    <d v="2017-09-23T00:00:00"/>
    <x v="0"/>
    <x v="49"/>
    <x v="0"/>
    <x v="0"/>
    <n v="69"/>
    <n v="600"/>
    <n v="41400"/>
  </r>
  <r>
    <n v="76234169"/>
    <s v="Andy Reiter"/>
    <d v="2017-12-21T00:00:00"/>
    <x v="1"/>
    <x v="47"/>
    <x v="4"/>
    <x v="1"/>
    <n v="99"/>
    <n v="120"/>
    <n v="11880"/>
  </r>
  <r>
    <n v="76373979"/>
    <s v="Tom Prescott"/>
    <d v="2018-10-17T00:00:00"/>
    <x v="0"/>
    <x v="40"/>
    <x v="3"/>
    <x v="1"/>
    <n v="34"/>
    <n v="230"/>
    <n v="7820"/>
  </r>
  <r>
    <n v="76431720"/>
    <s v="Joy Bell-"/>
    <d v="2018-08-23T00:00:00"/>
    <x v="1"/>
    <x v="9"/>
    <x v="4"/>
    <x v="1"/>
    <n v="95"/>
    <n v="199"/>
    <n v="18905"/>
  </r>
  <r>
    <n v="77442161"/>
    <s v="Anne McFarland"/>
    <d v="2017-03-24T00:00:00"/>
    <x v="0"/>
    <x v="28"/>
    <x v="0"/>
    <x v="1"/>
    <n v="103"/>
    <n v="167"/>
    <n v="17201"/>
  </r>
  <r>
    <n v="79634381"/>
    <s v="Alejandro Ballentine"/>
    <d v="2016-06-02T00:00:00"/>
    <x v="1"/>
    <x v="53"/>
    <x v="3"/>
    <x v="1"/>
    <n v="23"/>
    <n v="300"/>
    <n v="6900"/>
  </r>
  <r>
    <n v="79681131"/>
    <s v="Rachel Payne"/>
    <d v="2018-04-17T00:00:00"/>
    <x v="0"/>
    <x v="54"/>
    <x v="0"/>
    <x v="0"/>
    <n v="77"/>
    <n v="3590"/>
    <n v="276430"/>
  </r>
  <r>
    <n v="81274106"/>
    <s v="Berenike Kampe"/>
    <d v="2016-04-19T00:00:00"/>
    <x v="0"/>
    <x v="55"/>
    <x v="1"/>
    <x v="1"/>
    <n v="99"/>
    <n v="490"/>
    <n v="48510"/>
  </r>
  <r>
    <n v="83654303"/>
    <s v="Janet Martin"/>
    <d v="2017-06-17T00:00:00"/>
    <x v="0"/>
    <x v="54"/>
    <x v="0"/>
    <x v="1"/>
    <n v="39"/>
    <n v="3590"/>
    <n v="140010"/>
  </r>
  <r>
    <n v="84021151"/>
    <s v="Guy Phonely"/>
    <d v="2016-05-12T00:00:00"/>
    <x v="0"/>
    <x v="35"/>
    <x v="4"/>
    <x v="0"/>
    <n v="49"/>
    <n v="70"/>
    <n v="3430"/>
  </r>
  <r>
    <n v="84792727"/>
    <s v="Lindsay Williams"/>
    <d v="2016-07-04T00:00:00"/>
    <x v="0"/>
    <x v="46"/>
    <x v="4"/>
    <x v="1"/>
    <n v="76"/>
    <n v="289"/>
    <n v="21964"/>
  </r>
  <r>
    <n v="85324112"/>
    <s v="Nick Zandusky"/>
    <d v="2018-06-20T00:00:00"/>
    <x v="1"/>
    <x v="6"/>
    <x v="4"/>
    <x v="1"/>
    <n v="79"/>
    <n v="65"/>
    <n v="5135"/>
  </r>
  <r>
    <n v="85462334"/>
    <s v="Stuart Van"/>
    <d v="2017-09-04T00:00:00"/>
    <x v="0"/>
    <x v="55"/>
    <x v="0"/>
    <x v="0"/>
    <n v="86"/>
    <n v="490"/>
    <n v="42140"/>
  </r>
  <r>
    <n v="85612299"/>
    <s v="Steve Chapman"/>
    <d v="2017-05-22T00:00:00"/>
    <x v="1"/>
    <x v="41"/>
    <x v="3"/>
    <x v="1"/>
    <n v="89"/>
    <n v="40"/>
    <n v="3560"/>
  </r>
  <r>
    <n v="85661670"/>
    <s v="Noah Childs"/>
    <d v="2018-09-05T00:00:00"/>
    <x v="0"/>
    <x v="38"/>
    <x v="3"/>
    <x v="0"/>
    <n v="109"/>
    <n v="699"/>
    <n v="76191"/>
  </r>
  <r>
    <n v="87804736"/>
    <s v="Natalie Fritzler"/>
    <d v="2017-03-23T00:00:00"/>
    <x v="0"/>
    <x v="36"/>
    <x v="1"/>
    <x v="0"/>
    <n v="77"/>
    <n v="295"/>
    <n v="22715"/>
  </r>
  <r>
    <n v="88314405"/>
    <s v="Nick Zandusky"/>
    <d v="2016-07-26T00:00:00"/>
    <x v="1"/>
    <x v="12"/>
    <x v="3"/>
    <x v="0"/>
    <n v="49"/>
    <n v="60"/>
    <n v="2940"/>
  </r>
  <r>
    <n v="89213336"/>
    <s v="Paul MacIntyre"/>
    <d v="2016-10-21T00:00:00"/>
    <x v="0"/>
    <x v="18"/>
    <x v="1"/>
    <x v="0"/>
    <n v="92"/>
    <n v="800"/>
    <n v="73600"/>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r>
    <m/>
    <m/>
    <m/>
    <x v="3"/>
    <x v="56"/>
    <x v="5"/>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6D4F06-EDE3-4792-A6E3-6EB9BF5998D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0">
    <pivotField showAll="0"/>
    <pivotField showAll="0"/>
    <pivotField showAll="0"/>
    <pivotField showAll="0">
      <items count="5">
        <item x="1"/>
        <item h="1" x="2"/>
        <item h="1" x="0"/>
        <item h="1" x="3"/>
        <item t="default"/>
      </items>
    </pivotField>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Quantity" fld="7" baseField="0" baseItem="0"/>
    <dataField name="Sum of Unit Price" fld="8" baseField="0" baseItem="0"/>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CD3457-23BD-461A-BE2F-9E276B4EFA5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2:F15" firstHeaderRow="1" firstDataRow="1" firstDataCol="1"/>
  <pivotFields count="10">
    <pivotField showAll="0"/>
    <pivotField showAll="0"/>
    <pivotField showAll="0"/>
    <pivotField showAll="0"/>
    <pivotField showAll="0"/>
    <pivotField showAll="0">
      <items count="7">
        <item x="3"/>
        <item x="0"/>
        <item x="4"/>
        <item x="2"/>
        <item x="1"/>
        <item h="1" x="5"/>
        <item t="default"/>
      </items>
    </pivotField>
    <pivotField axis="axisRow" showAll="0">
      <items count="4">
        <item x="1"/>
        <item x="0"/>
        <item h="1" x="2"/>
        <item t="default"/>
      </items>
    </pivotField>
    <pivotField dataField="1" showAll="0"/>
    <pivotField showAll="0"/>
    <pivotField showAll="0"/>
  </pivotFields>
  <rowFields count="1">
    <field x="6"/>
  </rowFields>
  <rowItems count="3">
    <i>
      <x/>
    </i>
    <i>
      <x v="1"/>
    </i>
    <i t="grand">
      <x/>
    </i>
  </rowItems>
  <colItems count="1">
    <i/>
  </colItems>
  <dataFields count="1">
    <dataField name="Sum of Quantity" fld="7"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9734BA-96AA-4FD2-B5BF-994DC6C1652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5:F8" firstHeaderRow="1" firstDataRow="1" firstDataCol="1"/>
  <pivotFields count="10">
    <pivotField showAll="0"/>
    <pivotField showAll="0"/>
    <pivotField showAll="0"/>
    <pivotField showAll="0">
      <items count="5">
        <item x="1"/>
        <item h="1" x="2"/>
        <item h="1" x="0"/>
        <item h="1" x="3"/>
        <item t="default"/>
      </items>
    </pivotField>
    <pivotField showAll="0"/>
    <pivotField showAll="0">
      <items count="7">
        <item x="3"/>
        <item x="0"/>
        <item x="4"/>
        <item x="2"/>
        <item x="1"/>
        <item h="1" x="5"/>
        <item t="default"/>
      </items>
    </pivotField>
    <pivotField axis="axisRow" showAll="0">
      <items count="4">
        <item x="1"/>
        <item x="0"/>
        <item h="1" x="2"/>
        <item t="default"/>
      </items>
    </pivotField>
    <pivotField showAll="0"/>
    <pivotField showAll="0"/>
    <pivotField dataField="1" showAll="0"/>
  </pivotFields>
  <rowFields count="1">
    <field x="6"/>
  </rowFields>
  <rowItems count="3">
    <i>
      <x/>
    </i>
    <i>
      <x v="1"/>
    </i>
    <i t="grand">
      <x/>
    </i>
  </rowItems>
  <colItems count="1">
    <i/>
  </colItems>
  <dataFields count="1">
    <dataField name="Sum of Sales" fld="9" baseField="0" baseItem="0"/>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1BAE21-92FC-452E-BF9D-5EC87A39747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4:C20" firstHeaderRow="1" firstDataRow="1" firstDataCol="1"/>
  <pivotFields count="10">
    <pivotField showAll="0"/>
    <pivotField showAll="0"/>
    <pivotField showAll="0"/>
    <pivotField showAll="0">
      <items count="5">
        <item x="1"/>
        <item h="1" x="2"/>
        <item h="1" x="0"/>
        <item h="1" x="3"/>
        <item t="default"/>
      </items>
    </pivotField>
    <pivotField showAll="0"/>
    <pivotField axis="axisRow" showAll="0">
      <items count="7">
        <item x="3"/>
        <item x="0"/>
        <item x="4"/>
        <item x="2"/>
        <item x="1"/>
        <item h="1" x="5"/>
        <item t="default"/>
      </items>
    </pivotField>
    <pivotField showAll="0"/>
    <pivotField dataField="1" showAll="0"/>
    <pivotField showAll="0"/>
    <pivotField showAll="0"/>
  </pivotFields>
  <rowFields count="1">
    <field x="5"/>
  </rowFields>
  <rowItems count="6">
    <i>
      <x/>
    </i>
    <i>
      <x v="1"/>
    </i>
    <i>
      <x v="2"/>
    </i>
    <i>
      <x v="3"/>
    </i>
    <i>
      <x v="4"/>
    </i>
    <i t="grand">
      <x/>
    </i>
  </rowItems>
  <colItems count="1">
    <i/>
  </colItems>
  <dataFields count="1">
    <dataField name="Sum of Quantity"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E624FA-0C7C-40F6-91BF-95C1ACD52B3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C11" firstHeaderRow="1" firstDataRow="1" firstDataCol="1"/>
  <pivotFields count="10">
    <pivotField showAll="0"/>
    <pivotField showAll="0"/>
    <pivotField showAll="0"/>
    <pivotField showAll="0">
      <items count="5">
        <item x="1"/>
        <item h="1" x="2"/>
        <item h="1" x="0"/>
        <item h="1" x="3"/>
        <item t="default"/>
      </items>
    </pivotField>
    <pivotField showAll="0"/>
    <pivotField axis="axisRow" showAll="0">
      <items count="7">
        <item x="3"/>
        <item x="0"/>
        <item x="4"/>
        <item x="2"/>
        <item x="1"/>
        <item h="1" x="5"/>
        <item t="default"/>
      </items>
    </pivotField>
    <pivotField showAll="0"/>
    <pivotField showAll="0"/>
    <pivotField showAll="0"/>
    <pivotField dataField="1" showAll="0"/>
  </pivotFields>
  <rowFields count="1">
    <field x="5"/>
  </rowFields>
  <rowItems count="6">
    <i>
      <x/>
    </i>
    <i>
      <x v="1"/>
    </i>
    <i>
      <x v="2"/>
    </i>
    <i>
      <x v="3"/>
    </i>
    <i>
      <x v="4"/>
    </i>
    <i t="grand">
      <x/>
    </i>
  </rowItems>
  <colItems count="1">
    <i/>
  </colItems>
  <dataFields count="1">
    <dataField name="Sum of Sales"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047D81-0398-4EFA-86FD-1600B452E7B4}" sourceName="Category">
  <pivotTables>
    <pivotTable tabId="37" name="PivotTable4"/>
    <pivotTable tabId="41" name="PivotTable1"/>
    <pivotTable tabId="37" name="PivotTable2"/>
    <pivotTable tabId="37" name="PivotTable3"/>
  </pivotTables>
  <data>
    <tabular pivotCacheId="2096955084">
      <items count="4">
        <i x="1" s="1"/>
        <i x="2"/>
        <i x="0"/>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23657BF-9519-4E85-AEC1-1164CEC9D070}" cache="Slicer_Category" caption="Category"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31.xml"/><Relationship Id="rId4" Type="http://schemas.openxmlformats.org/officeDocument/2006/relationships/pivotTable" Target="../pivotTables/pivotTable5.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filterMode="1"/>
  <dimension ref="A1:J200"/>
  <sheetViews>
    <sheetView topLeftCell="B1" zoomScale="150" zoomScaleNormal="150" workbookViewId="0">
      <selection activeCell="B1" sqref="A1:XFD1048576"/>
    </sheetView>
  </sheetViews>
  <sheetFormatPr defaultColWidth="8.6640625" defaultRowHeight="13.8" x14ac:dyDescent="0.3"/>
  <cols>
    <col min="1" max="1" width="10.109375" style="38" bestFit="1" customWidth="1"/>
    <col min="2" max="2" width="17.33203125" style="38" bestFit="1" customWidth="1"/>
    <col min="3" max="3" width="10.109375" style="57" bestFit="1" customWidth="1"/>
    <col min="4" max="4" width="11.33203125" style="38" bestFit="1" customWidth="1"/>
    <col min="5" max="5" width="15.109375" style="38" bestFit="1" customWidth="1"/>
    <col min="6" max="6" width="8.88671875" style="57" bestFit="1" customWidth="1"/>
    <col min="7" max="7" width="6" style="38" bestFit="1" customWidth="1"/>
    <col min="8" max="8" width="7.44140625" style="38" bestFit="1" customWidth="1"/>
    <col min="9" max="9" width="8.109375" style="38" bestFit="1" customWidth="1"/>
    <col min="10" max="10" width="7" style="38" bestFit="1" customWidth="1"/>
    <col min="11" max="16384" width="8.6640625" style="38"/>
  </cols>
  <sheetData>
    <row r="1" spans="1:10" x14ac:dyDescent="0.3">
      <c r="A1" s="38" t="s">
        <v>58</v>
      </c>
      <c r="B1" s="38" t="s">
        <v>59</v>
      </c>
      <c r="C1" s="57" t="s">
        <v>188</v>
      </c>
      <c r="D1" s="38" t="s">
        <v>62</v>
      </c>
      <c r="E1" s="38" t="s">
        <v>189</v>
      </c>
      <c r="F1" s="38" t="s">
        <v>190</v>
      </c>
      <c r="G1" s="38" t="s">
        <v>60</v>
      </c>
      <c r="H1" s="38" t="s">
        <v>64</v>
      </c>
      <c r="I1" s="38" t="s">
        <v>191</v>
      </c>
      <c r="J1" s="38" t="s">
        <v>49</v>
      </c>
    </row>
    <row r="2" spans="1:10" hidden="1" x14ac:dyDescent="0.3">
      <c r="A2" s="58">
        <v>36941426</v>
      </c>
      <c r="B2" s="59" t="s">
        <v>111</v>
      </c>
      <c r="C2" s="57">
        <v>42567</v>
      </c>
      <c r="D2" s="38" t="s">
        <v>197</v>
      </c>
      <c r="E2" s="38" t="s">
        <v>229</v>
      </c>
      <c r="F2" s="58" t="s">
        <v>196</v>
      </c>
      <c r="G2" s="38" t="s">
        <v>50</v>
      </c>
      <c r="H2" s="58">
        <v>88</v>
      </c>
      <c r="I2" s="38">
        <v>125</v>
      </c>
      <c r="J2" s="38">
        <f t="shared" ref="J2:J33" si="0">I2*H2</f>
        <v>11000</v>
      </c>
    </row>
    <row r="3" spans="1:10" hidden="1" x14ac:dyDescent="0.3">
      <c r="A3" s="58">
        <v>69303613</v>
      </c>
      <c r="B3" s="59" t="s">
        <v>150</v>
      </c>
      <c r="C3" s="57">
        <v>42816</v>
      </c>
      <c r="D3" s="38" t="s">
        <v>197</v>
      </c>
      <c r="E3" s="38" t="s">
        <v>250</v>
      </c>
      <c r="F3" s="58" t="s">
        <v>196</v>
      </c>
      <c r="G3" s="38" t="s">
        <v>50</v>
      </c>
      <c r="H3" s="58">
        <v>63</v>
      </c>
      <c r="I3" s="38">
        <v>350</v>
      </c>
      <c r="J3" s="38">
        <f t="shared" si="0"/>
        <v>22050</v>
      </c>
    </row>
    <row r="4" spans="1:10" hidden="1" x14ac:dyDescent="0.3">
      <c r="A4" s="58">
        <v>67272700</v>
      </c>
      <c r="B4" s="59" t="s">
        <v>146</v>
      </c>
      <c r="C4" s="57">
        <v>43018</v>
      </c>
      <c r="D4" s="38" t="s">
        <v>192</v>
      </c>
      <c r="E4" s="38" t="s">
        <v>203</v>
      </c>
      <c r="F4" s="58" t="s">
        <v>205</v>
      </c>
      <c r="G4" s="38" t="s">
        <v>50</v>
      </c>
      <c r="H4" s="58">
        <v>104</v>
      </c>
      <c r="I4" s="38">
        <v>90</v>
      </c>
      <c r="J4" s="38">
        <f t="shared" si="0"/>
        <v>9360</v>
      </c>
    </row>
    <row r="5" spans="1:10" hidden="1" x14ac:dyDescent="0.3">
      <c r="A5" s="58">
        <v>79634381</v>
      </c>
      <c r="B5" s="59" t="s">
        <v>159</v>
      </c>
      <c r="C5" s="57">
        <v>42523</v>
      </c>
      <c r="D5" s="38" t="s">
        <v>197</v>
      </c>
      <c r="E5" s="38" t="s">
        <v>253</v>
      </c>
      <c r="F5" s="58" t="s">
        <v>202</v>
      </c>
      <c r="G5" s="38" t="s">
        <v>50</v>
      </c>
      <c r="H5" s="58">
        <v>23</v>
      </c>
      <c r="I5" s="38">
        <v>300</v>
      </c>
      <c r="J5" s="38">
        <f t="shared" si="0"/>
        <v>6900</v>
      </c>
    </row>
    <row r="6" spans="1:10" hidden="1" x14ac:dyDescent="0.3">
      <c r="A6" s="58">
        <v>76234169</v>
      </c>
      <c r="B6" s="59" t="s">
        <v>156</v>
      </c>
      <c r="C6" s="57">
        <v>43090</v>
      </c>
      <c r="D6" s="38" t="s">
        <v>197</v>
      </c>
      <c r="E6" s="38" t="s">
        <v>247</v>
      </c>
      <c r="F6" s="58" t="s">
        <v>205</v>
      </c>
      <c r="G6" s="38" t="s">
        <v>50</v>
      </c>
      <c r="H6" s="58">
        <v>99</v>
      </c>
      <c r="I6" s="38">
        <v>120</v>
      </c>
      <c r="J6" s="38">
        <f t="shared" si="0"/>
        <v>11880</v>
      </c>
    </row>
    <row r="7" spans="1:10" x14ac:dyDescent="0.3">
      <c r="A7" s="58">
        <v>17892899</v>
      </c>
      <c r="B7" s="59" t="s">
        <v>83</v>
      </c>
      <c r="C7" s="57">
        <v>42985</v>
      </c>
      <c r="D7" s="38" t="s">
        <v>197</v>
      </c>
      <c r="E7" s="38" t="s">
        <v>208</v>
      </c>
      <c r="F7" s="58" t="s">
        <v>196</v>
      </c>
      <c r="G7" s="38" t="s">
        <v>51</v>
      </c>
      <c r="H7" s="58">
        <v>310</v>
      </c>
      <c r="I7" s="38">
        <v>199</v>
      </c>
      <c r="J7" s="38">
        <f t="shared" si="0"/>
        <v>61690</v>
      </c>
    </row>
    <row r="8" spans="1:10" hidden="1" x14ac:dyDescent="0.3">
      <c r="A8" s="58">
        <v>77442161</v>
      </c>
      <c r="B8" s="59" t="s">
        <v>158</v>
      </c>
      <c r="C8" s="57">
        <v>42818</v>
      </c>
      <c r="D8" s="38" t="s">
        <v>192</v>
      </c>
      <c r="E8" s="38" t="s">
        <v>228</v>
      </c>
      <c r="F8" s="58" t="s">
        <v>194</v>
      </c>
      <c r="G8" s="38" t="s">
        <v>50</v>
      </c>
      <c r="H8" s="58">
        <v>103</v>
      </c>
      <c r="I8" s="38">
        <v>167</v>
      </c>
      <c r="J8" s="38">
        <f t="shared" si="0"/>
        <v>17201</v>
      </c>
    </row>
    <row r="9" spans="1:10" hidden="1" x14ac:dyDescent="0.3">
      <c r="A9" s="58">
        <v>19212131</v>
      </c>
      <c r="B9" s="59" t="s">
        <v>85</v>
      </c>
      <c r="C9" s="57">
        <v>43112</v>
      </c>
      <c r="D9" s="38" t="s">
        <v>192</v>
      </c>
      <c r="E9" s="38" t="s">
        <v>209</v>
      </c>
      <c r="F9" s="58" t="s">
        <v>194</v>
      </c>
      <c r="G9" s="38" t="s">
        <v>50</v>
      </c>
      <c r="H9" s="58">
        <v>74</v>
      </c>
      <c r="I9" s="38">
        <v>299</v>
      </c>
      <c r="J9" s="38">
        <f t="shared" si="0"/>
        <v>22126</v>
      </c>
    </row>
    <row r="10" spans="1:10" x14ac:dyDescent="0.3">
      <c r="A10" s="58">
        <v>33062934</v>
      </c>
      <c r="B10" s="59" t="s">
        <v>105</v>
      </c>
      <c r="C10" s="57">
        <v>42939</v>
      </c>
      <c r="D10" s="38" t="s">
        <v>197</v>
      </c>
      <c r="E10" s="38" t="s">
        <v>214</v>
      </c>
      <c r="F10" s="58" t="s">
        <v>196</v>
      </c>
      <c r="G10" s="38" t="s">
        <v>51</v>
      </c>
      <c r="H10" s="58">
        <v>107</v>
      </c>
      <c r="I10" s="38">
        <v>400</v>
      </c>
      <c r="J10" s="38">
        <f t="shared" si="0"/>
        <v>42800</v>
      </c>
    </row>
    <row r="11" spans="1:10" x14ac:dyDescent="0.3">
      <c r="A11" s="58">
        <v>60582190</v>
      </c>
      <c r="B11" s="59" t="s">
        <v>139</v>
      </c>
      <c r="C11" s="57">
        <v>43225</v>
      </c>
      <c r="D11" s="38" t="s">
        <v>197</v>
      </c>
      <c r="E11" s="38" t="s">
        <v>247</v>
      </c>
      <c r="F11" s="58" t="s">
        <v>199</v>
      </c>
      <c r="G11" s="38" t="s">
        <v>51</v>
      </c>
      <c r="H11" s="58">
        <v>93</v>
      </c>
      <c r="I11" s="38">
        <v>120</v>
      </c>
      <c r="J11" s="38">
        <f t="shared" si="0"/>
        <v>11160</v>
      </c>
    </row>
    <row r="12" spans="1:10" hidden="1" x14ac:dyDescent="0.3">
      <c r="A12" s="58">
        <v>67634812</v>
      </c>
      <c r="B12" s="59" t="s">
        <v>148</v>
      </c>
      <c r="C12" s="57">
        <v>42820</v>
      </c>
      <c r="D12" s="38" t="s">
        <v>192</v>
      </c>
      <c r="E12" s="38" t="s">
        <v>249</v>
      </c>
      <c r="F12" s="58" t="s">
        <v>199</v>
      </c>
      <c r="G12" s="38" t="s">
        <v>50</v>
      </c>
      <c r="H12" s="58">
        <v>62</v>
      </c>
      <c r="I12" s="38">
        <v>600</v>
      </c>
      <c r="J12" s="38">
        <f t="shared" si="0"/>
        <v>37200</v>
      </c>
    </row>
    <row r="13" spans="1:10" hidden="1" x14ac:dyDescent="0.3">
      <c r="A13" s="58">
        <v>22533907</v>
      </c>
      <c r="B13" s="59" t="s">
        <v>90</v>
      </c>
      <c r="C13" s="57">
        <v>42647</v>
      </c>
      <c r="D13" s="38" t="s">
        <v>192</v>
      </c>
      <c r="E13" s="38" t="s">
        <v>213</v>
      </c>
      <c r="F13" s="58" t="s">
        <v>196</v>
      </c>
      <c r="G13" s="38" t="s">
        <v>50</v>
      </c>
      <c r="H13" s="58">
        <v>610</v>
      </c>
      <c r="I13" s="38">
        <v>630</v>
      </c>
      <c r="J13" s="38">
        <f t="shared" si="0"/>
        <v>384300</v>
      </c>
    </row>
    <row r="14" spans="1:10" hidden="1" x14ac:dyDescent="0.3">
      <c r="A14" s="58">
        <v>32914919</v>
      </c>
      <c r="B14" s="59" t="s">
        <v>104</v>
      </c>
      <c r="C14" s="57">
        <v>43452</v>
      </c>
      <c r="D14" s="38" t="s">
        <v>192</v>
      </c>
      <c r="E14" s="38" t="s">
        <v>225</v>
      </c>
      <c r="F14" s="58" t="s">
        <v>202</v>
      </c>
      <c r="G14" s="38" t="s">
        <v>50</v>
      </c>
      <c r="H14" s="58">
        <v>76</v>
      </c>
      <c r="I14" s="38">
        <v>140</v>
      </c>
      <c r="J14" s="38">
        <f t="shared" si="0"/>
        <v>10640</v>
      </c>
    </row>
    <row r="15" spans="1:10" hidden="1" x14ac:dyDescent="0.3">
      <c r="A15" s="58">
        <v>81274106</v>
      </c>
      <c r="B15" s="59" t="s">
        <v>161</v>
      </c>
      <c r="C15" s="57">
        <v>42479</v>
      </c>
      <c r="D15" s="38" t="s">
        <v>192</v>
      </c>
      <c r="E15" s="38" t="s">
        <v>255</v>
      </c>
      <c r="F15" s="58" t="s">
        <v>196</v>
      </c>
      <c r="G15" s="38" t="s">
        <v>50</v>
      </c>
      <c r="H15" s="58">
        <v>99</v>
      </c>
      <c r="I15" s="38">
        <v>490</v>
      </c>
      <c r="J15" s="38">
        <f t="shared" si="0"/>
        <v>48510</v>
      </c>
    </row>
    <row r="16" spans="1:10" hidden="1" x14ac:dyDescent="0.3">
      <c r="A16" s="58">
        <v>33614817</v>
      </c>
      <c r="B16" s="59" t="s">
        <v>106</v>
      </c>
      <c r="C16" s="57">
        <v>42693</v>
      </c>
      <c r="D16" s="38" t="s">
        <v>192</v>
      </c>
      <c r="E16" s="38" t="s">
        <v>226</v>
      </c>
      <c r="F16" s="58" t="s">
        <v>199</v>
      </c>
      <c r="G16" s="38" t="s">
        <v>50</v>
      </c>
      <c r="H16" s="58">
        <v>59</v>
      </c>
      <c r="I16" s="38">
        <v>230</v>
      </c>
      <c r="J16" s="38">
        <f t="shared" si="0"/>
        <v>13570</v>
      </c>
    </row>
    <row r="17" spans="1:10" x14ac:dyDescent="0.3">
      <c r="A17" s="58">
        <v>16112262</v>
      </c>
      <c r="B17" s="59" t="s">
        <v>77</v>
      </c>
      <c r="C17" s="57">
        <v>42726</v>
      </c>
      <c r="D17" s="38" t="s">
        <v>197</v>
      </c>
      <c r="E17" s="38" t="s">
        <v>204</v>
      </c>
      <c r="F17" s="58" t="s">
        <v>205</v>
      </c>
      <c r="G17" s="38" t="s">
        <v>51</v>
      </c>
      <c r="H17" s="58">
        <v>93</v>
      </c>
      <c r="I17" s="38">
        <v>65</v>
      </c>
      <c r="J17" s="38">
        <f t="shared" si="0"/>
        <v>6045</v>
      </c>
    </row>
    <row r="18" spans="1:10" hidden="1" x14ac:dyDescent="0.3">
      <c r="A18" s="58">
        <v>63062361</v>
      </c>
      <c r="B18" s="59" t="s">
        <v>143</v>
      </c>
      <c r="C18" s="57">
        <v>43356</v>
      </c>
      <c r="D18" s="38" t="s">
        <v>192</v>
      </c>
      <c r="E18" s="38" t="s">
        <v>245</v>
      </c>
      <c r="F18" s="58" t="s">
        <v>205</v>
      </c>
      <c r="G18" s="38" t="s">
        <v>50</v>
      </c>
      <c r="H18" s="58">
        <v>108</v>
      </c>
      <c r="I18" s="38">
        <v>400</v>
      </c>
      <c r="J18" s="38">
        <f t="shared" si="0"/>
        <v>43200</v>
      </c>
    </row>
    <row r="19" spans="1:10" x14ac:dyDescent="0.3">
      <c r="A19" s="58">
        <v>34604133</v>
      </c>
      <c r="B19" s="59" t="s">
        <v>108</v>
      </c>
      <c r="C19" s="57">
        <v>43164</v>
      </c>
      <c r="D19" s="38" t="s">
        <v>197</v>
      </c>
      <c r="E19" s="38" t="s">
        <v>227</v>
      </c>
      <c r="F19" s="58" t="s">
        <v>194</v>
      </c>
      <c r="G19" s="38" t="s">
        <v>51</v>
      </c>
      <c r="H19" s="58">
        <v>82</v>
      </c>
      <c r="I19" s="38">
        <v>48</v>
      </c>
      <c r="J19" s="38">
        <f t="shared" si="0"/>
        <v>3936</v>
      </c>
    </row>
    <row r="20" spans="1:10" x14ac:dyDescent="0.3">
      <c r="A20" s="58">
        <v>48681438</v>
      </c>
      <c r="B20" s="59" t="s">
        <v>128</v>
      </c>
      <c r="C20" s="57">
        <v>42720</v>
      </c>
      <c r="D20" s="38" t="s">
        <v>197</v>
      </c>
      <c r="E20" s="38" t="s">
        <v>241</v>
      </c>
      <c r="F20" s="58" t="s">
        <v>202</v>
      </c>
      <c r="G20" s="38" t="s">
        <v>51</v>
      </c>
      <c r="H20" s="58">
        <v>92</v>
      </c>
      <c r="I20" s="38">
        <v>40</v>
      </c>
      <c r="J20" s="38">
        <f t="shared" si="0"/>
        <v>3680</v>
      </c>
    </row>
    <row r="21" spans="1:10" hidden="1" x14ac:dyDescent="0.3">
      <c r="A21" s="58">
        <v>12492180</v>
      </c>
      <c r="B21" s="59" t="s">
        <v>71</v>
      </c>
      <c r="C21" s="57">
        <v>43202</v>
      </c>
      <c r="D21" s="38" t="s">
        <v>192</v>
      </c>
      <c r="E21" s="38" t="s">
        <v>193</v>
      </c>
      <c r="F21" s="58" t="s">
        <v>196</v>
      </c>
      <c r="G21" s="38" t="s">
        <v>50</v>
      </c>
      <c r="H21" s="58">
        <v>66</v>
      </c>
      <c r="I21" s="38">
        <v>30</v>
      </c>
      <c r="J21" s="38">
        <f t="shared" si="0"/>
        <v>1980</v>
      </c>
    </row>
    <row r="22" spans="1:10" hidden="1" x14ac:dyDescent="0.3">
      <c r="A22" s="58">
        <v>38113112</v>
      </c>
      <c r="B22" s="59" t="s">
        <v>115</v>
      </c>
      <c r="C22" s="57">
        <v>42542</v>
      </c>
      <c r="D22" s="38" t="s">
        <v>223</v>
      </c>
      <c r="E22" s="38" t="s">
        <v>232</v>
      </c>
      <c r="F22" s="58" t="s">
        <v>202</v>
      </c>
      <c r="G22" s="38" t="s">
        <v>50</v>
      </c>
      <c r="H22" s="58">
        <v>109</v>
      </c>
      <c r="I22" s="38">
        <v>135</v>
      </c>
      <c r="J22" s="38">
        <f t="shared" si="0"/>
        <v>14715</v>
      </c>
    </row>
    <row r="23" spans="1:10" x14ac:dyDescent="0.3">
      <c r="A23" s="58">
        <v>88314405</v>
      </c>
      <c r="B23" s="59" t="s">
        <v>164</v>
      </c>
      <c r="C23" s="57">
        <v>42577</v>
      </c>
      <c r="D23" s="38" t="s">
        <v>197</v>
      </c>
      <c r="E23" s="38" t="s">
        <v>211</v>
      </c>
      <c r="F23" s="58" t="s">
        <v>202</v>
      </c>
      <c r="G23" s="38" t="s">
        <v>51</v>
      </c>
      <c r="H23" s="58">
        <v>49</v>
      </c>
      <c r="I23" s="38">
        <v>60</v>
      </c>
      <c r="J23" s="38">
        <f t="shared" si="0"/>
        <v>2940</v>
      </c>
    </row>
    <row r="24" spans="1:10" hidden="1" x14ac:dyDescent="0.3">
      <c r="A24" s="58">
        <v>62492433</v>
      </c>
      <c r="B24" s="59" t="s">
        <v>142</v>
      </c>
      <c r="C24" s="57">
        <v>42684</v>
      </c>
      <c r="D24" s="38" t="s">
        <v>192</v>
      </c>
      <c r="E24" s="38" t="s">
        <v>248</v>
      </c>
      <c r="F24" s="58" t="s">
        <v>202</v>
      </c>
      <c r="G24" s="38" t="s">
        <v>50</v>
      </c>
      <c r="H24" s="58">
        <v>610</v>
      </c>
      <c r="I24" s="38">
        <v>280</v>
      </c>
      <c r="J24" s="38">
        <f t="shared" si="0"/>
        <v>170800</v>
      </c>
    </row>
    <row r="25" spans="1:10" x14ac:dyDescent="0.3">
      <c r="A25" s="58">
        <v>39663410</v>
      </c>
      <c r="B25" s="59" t="s">
        <v>117</v>
      </c>
      <c r="C25" s="57">
        <v>42636</v>
      </c>
      <c r="D25" s="38" t="s">
        <v>197</v>
      </c>
      <c r="E25" s="38" t="s">
        <v>233</v>
      </c>
      <c r="F25" s="58" t="s">
        <v>196</v>
      </c>
      <c r="G25" s="38" t="s">
        <v>51</v>
      </c>
      <c r="H25" s="58">
        <v>67</v>
      </c>
      <c r="I25" s="38">
        <v>43</v>
      </c>
      <c r="J25" s="38">
        <f t="shared" si="0"/>
        <v>2881</v>
      </c>
    </row>
    <row r="26" spans="1:10" x14ac:dyDescent="0.3">
      <c r="A26" s="58">
        <v>51212989</v>
      </c>
      <c r="B26" s="59" t="s">
        <v>129</v>
      </c>
      <c r="C26" s="57">
        <v>42435</v>
      </c>
      <c r="D26" s="38" t="s">
        <v>197</v>
      </c>
      <c r="E26" s="38" t="s">
        <v>242</v>
      </c>
      <c r="F26" s="58" t="s">
        <v>196</v>
      </c>
      <c r="G26" s="38" t="s">
        <v>51</v>
      </c>
      <c r="H26" s="58">
        <v>68</v>
      </c>
      <c r="I26" s="38">
        <v>30</v>
      </c>
      <c r="J26" s="38">
        <f t="shared" si="0"/>
        <v>2040</v>
      </c>
    </row>
    <row r="27" spans="1:10" hidden="1" x14ac:dyDescent="0.3">
      <c r="A27" s="58">
        <v>52484015</v>
      </c>
      <c r="B27" s="59" t="s">
        <v>130</v>
      </c>
      <c r="C27" s="57">
        <v>42794</v>
      </c>
      <c r="D27" s="38" t="s">
        <v>192</v>
      </c>
      <c r="E27" s="38" t="s">
        <v>195</v>
      </c>
      <c r="F27" s="58" t="s">
        <v>205</v>
      </c>
      <c r="G27" s="38" t="s">
        <v>50</v>
      </c>
      <c r="H27" s="58">
        <v>59</v>
      </c>
      <c r="I27" s="38">
        <v>328</v>
      </c>
      <c r="J27" s="38">
        <f t="shared" si="0"/>
        <v>19352</v>
      </c>
    </row>
    <row r="28" spans="1:10" hidden="1" x14ac:dyDescent="0.3">
      <c r="A28" s="58">
        <v>60841263</v>
      </c>
      <c r="B28" s="59" t="s">
        <v>140</v>
      </c>
      <c r="C28" s="57">
        <v>43407</v>
      </c>
      <c r="D28" s="38" t="s">
        <v>192</v>
      </c>
      <c r="E28" s="38" t="s">
        <v>239</v>
      </c>
      <c r="F28" s="58" t="s">
        <v>194</v>
      </c>
      <c r="G28" s="38" t="s">
        <v>50</v>
      </c>
      <c r="H28" s="58">
        <v>58</v>
      </c>
      <c r="I28" s="38">
        <v>85</v>
      </c>
      <c r="J28" s="38">
        <f t="shared" si="0"/>
        <v>4930</v>
      </c>
    </row>
    <row r="29" spans="1:10" hidden="1" x14ac:dyDescent="0.3">
      <c r="A29" s="58">
        <v>66582212</v>
      </c>
      <c r="B29" s="59" t="s">
        <v>145</v>
      </c>
      <c r="C29" s="57">
        <v>43158</v>
      </c>
      <c r="D29" s="38" t="s">
        <v>192</v>
      </c>
      <c r="E29" s="38" t="s">
        <v>210</v>
      </c>
      <c r="F29" s="58" t="s">
        <v>196</v>
      </c>
      <c r="G29" s="38" t="s">
        <v>50</v>
      </c>
      <c r="H29" s="58">
        <v>38</v>
      </c>
      <c r="I29" s="38">
        <v>692</v>
      </c>
      <c r="J29" s="38">
        <f t="shared" si="0"/>
        <v>26296</v>
      </c>
    </row>
    <row r="30" spans="1:10" hidden="1" x14ac:dyDescent="0.3">
      <c r="A30" s="58">
        <v>40724255</v>
      </c>
      <c r="B30" s="59" t="s">
        <v>123</v>
      </c>
      <c r="C30" s="57">
        <v>42390</v>
      </c>
      <c r="D30" s="38" t="s">
        <v>192</v>
      </c>
      <c r="E30" s="38" t="s">
        <v>236</v>
      </c>
      <c r="F30" s="58" t="s">
        <v>199</v>
      </c>
      <c r="G30" s="38" t="s">
        <v>50</v>
      </c>
      <c r="H30" s="58">
        <v>610</v>
      </c>
      <c r="I30" s="38">
        <v>295</v>
      </c>
      <c r="J30" s="38">
        <f t="shared" si="0"/>
        <v>179950</v>
      </c>
    </row>
    <row r="31" spans="1:10" hidden="1" x14ac:dyDescent="0.3">
      <c r="A31" s="58">
        <v>32151294</v>
      </c>
      <c r="B31" s="59" t="s">
        <v>102</v>
      </c>
      <c r="C31" s="57">
        <v>42678</v>
      </c>
      <c r="D31" s="38" t="s">
        <v>223</v>
      </c>
      <c r="E31" s="38" t="s">
        <v>224</v>
      </c>
      <c r="F31" s="58" t="s">
        <v>205</v>
      </c>
      <c r="G31" s="38" t="s">
        <v>50</v>
      </c>
      <c r="H31" s="58">
        <v>105</v>
      </c>
      <c r="I31" s="38">
        <v>380</v>
      </c>
      <c r="J31" s="38">
        <f t="shared" si="0"/>
        <v>39900</v>
      </c>
    </row>
    <row r="32" spans="1:10" x14ac:dyDescent="0.3">
      <c r="A32" s="58">
        <v>61263793</v>
      </c>
      <c r="B32" s="59" t="s">
        <v>141</v>
      </c>
      <c r="C32" s="57">
        <v>42484</v>
      </c>
      <c r="D32" s="38" t="s">
        <v>197</v>
      </c>
      <c r="E32" s="38" t="s">
        <v>198</v>
      </c>
      <c r="F32" s="58" t="s">
        <v>196</v>
      </c>
      <c r="G32" s="38" t="s">
        <v>51</v>
      </c>
      <c r="H32" s="58">
        <v>29</v>
      </c>
      <c r="I32" s="38">
        <v>70</v>
      </c>
      <c r="J32" s="38">
        <f t="shared" si="0"/>
        <v>2030</v>
      </c>
    </row>
    <row r="33" spans="1:10" hidden="1" x14ac:dyDescent="0.3">
      <c r="A33" s="58">
        <v>54782967</v>
      </c>
      <c r="B33" s="59" t="s">
        <v>132</v>
      </c>
      <c r="C33" s="57">
        <v>42720</v>
      </c>
      <c r="D33" s="38" t="s">
        <v>223</v>
      </c>
      <c r="E33" s="38" t="s">
        <v>244</v>
      </c>
      <c r="F33" s="58" t="s">
        <v>199</v>
      </c>
      <c r="G33" s="38" t="s">
        <v>50</v>
      </c>
      <c r="H33" s="58">
        <v>92</v>
      </c>
      <c r="I33" s="38">
        <v>600</v>
      </c>
      <c r="J33" s="38">
        <f t="shared" si="0"/>
        <v>55200</v>
      </c>
    </row>
    <row r="34" spans="1:10" hidden="1" x14ac:dyDescent="0.3">
      <c r="A34" s="58">
        <v>37841370</v>
      </c>
      <c r="B34" s="59" t="s">
        <v>113</v>
      </c>
      <c r="C34" s="57">
        <v>43045</v>
      </c>
      <c r="D34" s="38" t="s">
        <v>192</v>
      </c>
      <c r="E34" s="38" t="s">
        <v>230</v>
      </c>
      <c r="F34" s="58" t="s">
        <v>202</v>
      </c>
      <c r="G34" s="38" t="s">
        <v>50</v>
      </c>
      <c r="H34" s="58">
        <v>74</v>
      </c>
      <c r="I34" s="38">
        <v>380</v>
      </c>
      <c r="J34" s="38">
        <f t="shared" ref="J34:J65" si="1">I34*H34</f>
        <v>28120</v>
      </c>
    </row>
    <row r="35" spans="1:10" x14ac:dyDescent="0.3">
      <c r="A35" s="58">
        <v>40153094</v>
      </c>
      <c r="B35" s="59" t="s">
        <v>120</v>
      </c>
      <c r="C35" s="57">
        <v>42912</v>
      </c>
      <c r="D35" s="38" t="s">
        <v>197</v>
      </c>
      <c r="E35" s="38" t="s">
        <v>200</v>
      </c>
      <c r="F35" s="58" t="s">
        <v>194</v>
      </c>
      <c r="G35" s="38" t="s">
        <v>51</v>
      </c>
      <c r="H35" s="58">
        <v>79</v>
      </c>
      <c r="I35" s="38">
        <v>20</v>
      </c>
      <c r="J35" s="38">
        <f t="shared" si="1"/>
        <v>1580</v>
      </c>
    </row>
    <row r="36" spans="1:10" x14ac:dyDescent="0.3">
      <c r="A36" s="58">
        <v>79681131</v>
      </c>
      <c r="B36" s="59" t="s">
        <v>160</v>
      </c>
      <c r="C36" s="57">
        <v>43207</v>
      </c>
      <c r="D36" s="38" t="s">
        <v>192</v>
      </c>
      <c r="E36" s="38" t="s">
        <v>254</v>
      </c>
      <c r="F36" s="58" t="s">
        <v>194</v>
      </c>
      <c r="G36" s="38" t="s">
        <v>51</v>
      </c>
      <c r="H36" s="58">
        <v>77</v>
      </c>
      <c r="I36" s="38">
        <v>3590</v>
      </c>
      <c r="J36" s="38">
        <f t="shared" si="1"/>
        <v>276430</v>
      </c>
    </row>
    <row r="37" spans="1:10" x14ac:dyDescent="0.3">
      <c r="A37" s="58">
        <v>36863094</v>
      </c>
      <c r="B37" s="59" t="s">
        <v>110</v>
      </c>
      <c r="C37" s="57">
        <v>42414</v>
      </c>
      <c r="D37" s="38" t="s">
        <v>192</v>
      </c>
      <c r="E37" s="38" t="s">
        <v>228</v>
      </c>
      <c r="F37" s="58" t="s">
        <v>199</v>
      </c>
      <c r="G37" s="38" t="s">
        <v>51</v>
      </c>
      <c r="H37" s="58">
        <v>910</v>
      </c>
      <c r="I37" s="38">
        <v>167</v>
      </c>
      <c r="J37" s="38">
        <f t="shared" si="1"/>
        <v>151970</v>
      </c>
    </row>
    <row r="38" spans="1:10" x14ac:dyDescent="0.3">
      <c r="A38" s="58">
        <v>85661670</v>
      </c>
      <c r="B38" s="59" t="s">
        <v>167</v>
      </c>
      <c r="C38" s="57">
        <v>43348</v>
      </c>
      <c r="D38" s="38" t="s">
        <v>192</v>
      </c>
      <c r="E38" s="38" t="s">
        <v>238</v>
      </c>
      <c r="F38" s="58" t="s">
        <v>202</v>
      </c>
      <c r="G38" s="38" t="s">
        <v>51</v>
      </c>
      <c r="H38" s="58">
        <v>109</v>
      </c>
      <c r="I38" s="38">
        <v>699</v>
      </c>
      <c r="J38" s="38">
        <f t="shared" si="1"/>
        <v>76191</v>
      </c>
    </row>
    <row r="39" spans="1:10" x14ac:dyDescent="0.3">
      <c r="A39" s="58">
        <v>19754941</v>
      </c>
      <c r="B39" s="59" t="s">
        <v>86</v>
      </c>
      <c r="C39" s="57">
        <v>42841</v>
      </c>
      <c r="D39" s="38" t="s">
        <v>192</v>
      </c>
      <c r="E39" s="38" t="s">
        <v>210</v>
      </c>
      <c r="F39" s="58" t="s">
        <v>196</v>
      </c>
      <c r="G39" s="38" t="s">
        <v>51</v>
      </c>
      <c r="H39" s="58">
        <v>109</v>
      </c>
      <c r="I39" s="38">
        <v>692</v>
      </c>
      <c r="J39" s="38">
        <f t="shared" si="1"/>
        <v>75428</v>
      </c>
    </row>
    <row r="40" spans="1:10" hidden="1" x14ac:dyDescent="0.3">
      <c r="A40" s="58">
        <v>73062427</v>
      </c>
      <c r="B40" s="59" t="s">
        <v>155</v>
      </c>
      <c r="C40" s="57">
        <v>43050</v>
      </c>
      <c r="D40" s="38" t="s">
        <v>192</v>
      </c>
      <c r="E40" s="38" t="s">
        <v>215</v>
      </c>
      <c r="F40" s="58" t="s">
        <v>205</v>
      </c>
      <c r="G40" s="38" t="s">
        <v>50</v>
      </c>
      <c r="H40" s="58">
        <v>68</v>
      </c>
      <c r="I40" s="38">
        <v>392</v>
      </c>
      <c r="J40" s="38">
        <f t="shared" si="1"/>
        <v>26656</v>
      </c>
    </row>
    <row r="41" spans="1:10" hidden="1" x14ac:dyDescent="0.3">
      <c r="A41" s="58">
        <v>17442762</v>
      </c>
      <c r="B41" s="59" t="s">
        <v>79</v>
      </c>
      <c r="C41" s="57">
        <v>42688</v>
      </c>
      <c r="D41" s="38" t="s">
        <v>192</v>
      </c>
      <c r="E41" s="38" t="s">
        <v>206</v>
      </c>
      <c r="F41" s="58" t="s">
        <v>202</v>
      </c>
      <c r="G41" s="38" t="s">
        <v>50</v>
      </c>
      <c r="H41" s="58">
        <v>210</v>
      </c>
      <c r="I41" s="38">
        <v>80</v>
      </c>
      <c r="J41" s="38">
        <f t="shared" si="1"/>
        <v>16800</v>
      </c>
    </row>
    <row r="42" spans="1:10" hidden="1" x14ac:dyDescent="0.3">
      <c r="A42" s="58">
        <v>83654303</v>
      </c>
      <c r="B42" s="59" t="s">
        <v>162</v>
      </c>
      <c r="C42" s="57">
        <v>42903</v>
      </c>
      <c r="D42" s="38" t="s">
        <v>192</v>
      </c>
      <c r="E42" s="38" t="s">
        <v>254</v>
      </c>
      <c r="F42" s="58" t="s">
        <v>194</v>
      </c>
      <c r="G42" s="38" t="s">
        <v>50</v>
      </c>
      <c r="H42" s="58">
        <v>39</v>
      </c>
      <c r="I42" s="38">
        <v>3590</v>
      </c>
      <c r="J42" s="38">
        <f t="shared" si="1"/>
        <v>140010</v>
      </c>
    </row>
    <row r="43" spans="1:10" hidden="1" x14ac:dyDescent="0.3">
      <c r="A43" s="58">
        <v>26562151</v>
      </c>
      <c r="B43" s="59" t="s">
        <v>97</v>
      </c>
      <c r="C43" s="57">
        <v>43001</v>
      </c>
      <c r="D43" s="38" t="s">
        <v>197</v>
      </c>
      <c r="E43" s="38" t="s">
        <v>218</v>
      </c>
      <c r="F43" s="58" t="s">
        <v>199</v>
      </c>
      <c r="G43" s="38" t="s">
        <v>50</v>
      </c>
      <c r="H43" s="58">
        <v>29</v>
      </c>
      <c r="I43" s="38">
        <v>150</v>
      </c>
      <c r="J43" s="38">
        <f t="shared" si="1"/>
        <v>4350</v>
      </c>
    </row>
    <row r="44" spans="1:10" hidden="1" x14ac:dyDescent="0.3">
      <c r="A44" s="58">
        <v>15424538</v>
      </c>
      <c r="B44" s="59" t="s">
        <v>75</v>
      </c>
      <c r="C44" s="57">
        <v>42604</v>
      </c>
      <c r="D44" s="38" t="s">
        <v>192</v>
      </c>
      <c r="E44" s="38" t="s">
        <v>201</v>
      </c>
      <c r="F44" s="58" t="s">
        <v>202</v>
      </c>
      <c r="G44" s="38" t="s">
        <v>50</v>
      </c>
      <c r="H44" s="58">
        <v>52</v>
      </c>
      <c r="I44" s="38">
        <v>280</v>
      </c>
      <c r="J44" s="38">
        <f t="shared" si="1"/>
        <v>14560</v>
      </c>
    </row>
    <row r="45" spans="1:10" hidden="1" x14ac:dyDescent="0.3">
      <c r="A45" s="58">
        <v>25272321</v>
      </c>
      <c r="B45" s="59" t="s">
        <v>93</v>
      </c>
      <c r="C45" s="57">
        <v>42377</v>
      </c>
      <c r="D45" s="38" t="s">
        <v>192</v>
      </c>
      <c r="E45" s="38" t="s">
        <v>207</v>
      </c>
      <c r="F45" s="58" t="s">
        <v>199</v>
      </c>
      <c r="G45" s="38" t="s">
        <v>50</v>
      </c>
      <c r="H45" s="58">
        <v>102</v>
      </c>
      <c r="I45" s="38">
        <v>75</v>
      </c>
      <c r="J45" s="38">
        <f t="shared" si="1"/>
        <v>7650</v>
      </c>
    </row>
    <row r="46" spans="1:10" x14ac:dyDescent="0.3">
      <c r="A46" s="58">
        <v>89213336</v>
      </c>
      <c r="B46" s="59" t="s">
        <v>169</v>
      </c>
      <c r="C46" s="57">
        <v>42664</v>
      </c>
      <c r="D46" s="38" t="s">
        <v>192</v>
      </c>
      <c r="E46" s="38" t="s">
        <v>217</v>
      </c>
      <c r="F46" s="58" t="s">
        <v>196</v>
      </c>
      <c r="G46" s="38" t="s">
        <v>51</v>
      </c>
      <c r="H46" s="58">
        <v>92</v>
      </c>
      <c r="I46" s="38">
        <v>800</v>
      </c>
      <c r="J46" s="38">
        <f t="shared" si="1"/>
        <v>73600</v>
      </c>
    </row>
    <row r="47" spans="1:10" x14ac:dyDescent="0.3">
      <c r="A47" s="58">
        <v>39943477</v>
      </c>
      <c r="B47" s="59" t="s">
        <v>118</v>
      </c>
      <c r="C47" s="57">
        <v>42423</v>
      </c>
      <c r="D47" s="38" t="s">
        <v>192</v>
      </c>
      <c r="E47" s="38" t="s">
        <v>212</v>
      </c>
      <c r="F47" s="58" t="s">
        <v>205</v>
      </c>
      <c r="G47" s="38" t="s">
        <v>51</v>
      </c>
      <c r="H47" s="58">
        <v>77</v>
      </c>
      <c r="I47" s="38">
        <v>599</v>
      </c>
      <c r="J47" s="38">
        <f t="shared" si="1"/>
        <v>46123</v>
      </c>
    </row>
    <row r="48" spans="1:10" hidden="1" x14ac:dyDescent="0.3">
      <c r="A48" s="58">
        <v>70174995</v>
      </c>
      <c r="B48" s="59" t="s">
        <v>126</v>
      </c>
      <c r="C48" s="57">
        <v>42586</v>
      </c>
      <c r="D48" s="38" t="s">
        <v>197</v>
      </c>
      <c r="E48" s="38" t="s">
        <v>233</v>
      </c>
      <c r="F48" s="58" t="s">
        <v>205</v>
      </c>
      <c r="G48" s="38" t="s">
        <v>50</v>
      </c>
      <c r="H48" s="58">
        <v>710</v>
      </c>
      <c r="I48" s="38">
        <v>43</v>
      </c>
      <c r="J48" s="38">
        <f t="shared" si="1"/>
        <v>30530</v>
      </c>
    </row>
    <row r="49" spans="1:10" x14ac:dyDescent="0.3">
      <c r="A49" s="58">
        <v>85462334</v>
      </c>
      <c r="B49" s="59" t="s">
        <v>165</v>
      </c>
      <c r="C49" s="57">
        <v>42982</v>
      </c>
      <c r="D49" s="38" t="s">
        <v>192</v>
      </c>
      <c r="E49" s="38" t="s">
        <v>255</v>
      </c>
      <c r="F49" s="58" t="s">
        <v>194</v>
      </c>
      <c r="G49" s="38" t="s">
        <v>51</v>
      </c>
      <c r="H49" s="58">
        <v>86</v>
      </c>
      <c r="I49" s="38">
        <v>490</v>
      </c>
      <c r="J49" s="38">
        <f t="shared" si="1"/>
        <v>42140</v>
      </c>
    </row>
    <row r="50" spans="1:10" x14ac:dyDescent="0.3">
      <c r="A50" s="58">
        <v>73204872</v>
      </c>
      <c r="B50" s="59" t="s">
        <v>109</v>
      </c>
      <c r="C50" s="57">
        <v>43001</v>
      </c>
      <c r="D50" s="38" t="s">
        <v>192</v>
      </c>
      <c r="E50" s="38" t="s">
        <v>249</v>
      </c>
      <c r="F50" s="58" t="s">
        <v>194</v>
      </c>
      <c r="G50" s="38" t="s">
        <v>51</v>
      </c>
      <c r="H50" s="58">
        <v>69</v>
      </c>
      <c r="I50" s="38">
        <v>600</v>
      </c>
      <c r="J50" s="38">
        <f t="shared" si="1"/>
        <v>41400</v>
      </c>
    </row>
    <row r="51" spans="1:10" hidden="1" x14ac:dyDescent="0.3">
      <c r="A51" s="58">
        <v>38491555</v>
      </c>
      <c r="B51" s="59" t="s">
        <v>116</v>
      </c>
      <c r="C51" s="57">
        <v>42680</v>
      </c>
      <c r="D51" s="38" t="s">
        <v>192</v>
      </c>
      <c r="E51" s="60" t="s">
        <v>216</v>
      </c>
      <c r="F51" s="58" t="s">
        <v>194</v>
      </c>
      <c r="G51" s="38" t="s">
        <v>50</v>
      </c>
      <c r="H51" s="58">
        <v>410</v>
      </c>
      <c r="I51" s="38">
        <v>345</v>
      </c>
      <c r="J51" s="38">
        <f t="shared" si="1"/>
        <v>141450</v>
      </c>
    </row>
    <row r="52" spans="1:10" hidden="1" x14ac:dyDescent="0.3">
      <c r="A52" s="58">
        <v>76431720</v>
      </c>
      <c r="B52" s="59" t="s">
        <v>116</v>
      </c>
      <c r="C52" s="57">
        <v>43335</v>
      </c>
      <c r="D52" s="38" t="s">
        <v>197</v>
      </c>
      <c r="E52" s="38" t="s">
        <v>208</v>
      </c>
      <c r="F52" s="58" t="s">
        <v>205</v>
      </c>
      <c r="G52" s="38" t="s">
        <v>50</v>
      </c>
      <c r="H52" s="58">
        <v>95</v>
      </c>
      <c r="I52" s="38">
        <v>199</v>
      </c>
      <c r="J52" s="38">
        <f t="shared" si="1"/>
        <v>18905</v>
      </c>
    </row>
    <row r="53" spans="1:10" x14ac:dyDescent="0.3">
      <c r="A53" s="58">
        <v>37684769</v>
      </c>
      <c r="B53" s="59" t="s">
        <v>112</v>
      </c>
      <c r="C53" s="57">
        <v>43056</v>
      </c>
      <c r="D53" s="38" t="s">
        <v>192</v>
      </c>
      <c r="E53" s="38" t="s">
        <v>230</v>
      </c>
      <c r="F53" s="58" t="s">
        <v>194</v>
      </c>
      <c r="G53" s="38" t="s">
        <v>51</v>
      </c>
      <c r="H53" s="58">
        <v>105</v>
      </c>
      <c r="I53" s="38">
        <v>380</v>
      </c>
      <c r="J53" s="38">
        <f t="shared" si="1"/>
        <v>39900</v>
      </c>
    </row>
    <row r="54" spans="1:10" x14ac:dyDescent="0.3">
      <c r="A54" s="58">
        <v>34703491</v>
      </c>
      <c r="B54" s="59" t="s">
        <v>109</v>
      </c>
      <c r="C54" s="57">
        <v>42380</v>
      </c>
      <c r="D54" s="38" t="s">
        <v>192</v>
      </c>
      <c r="E54" s="38" t="s">
        <v>209</v>
      </c>
      <c r="F54" s="58" t="s">
        <v>202</v>
      </c>
      <c r="G54" s="38" t="s">
        <v>51</v>
      </c>
      <c r="H54" s="58">
        <v>107</v>
      </c>
      <c r="I54" s="38">
        <v>299</v>
      </c>
      <c r="J54" s="38">
        <f t="shared" si="1"/>
        <v>31993</v>
      </c>
    </row>
    <row r="55" spans="1:10" hidden="1" x14ac:dyDescent="0.3">
      <c r="A55" s="58">
        <v>12733621</v>
      </c>
      <c r="B55" s="59" t="s">
        <v>73</v>
      </c>
      <c r="C55" s="57">
        <v>42623</v>
      </c>
      <c r="D55" s="38" t="s">
        <v>197</v>
      </c>
      <c r="E55" s="38" t="s">
        <v>198</v>
      </c>
      <c r="F55" s="58" t="s">
        <v>199</v>
      </c>
      <c r="G55" s="38" t="s">
        <v>50</v>
      </c>
      <c r="H55" s="58">
        <v>46</v>
      </c>
      <c r="I55" s="38">
        <v>70</v>
      </c>
      <c r="J55" s="38">
        <f t="shared" si="1"/>
        <v>3220</v>
      </c>
    </row>
    <row r="56" spans="1:10" hidden="1" x14ac:dyDescent="0.3">
      <c r="A56" s="58">
        <v>58644196</v>
      </c>
      <c r="B56" s="59" t="s">
        <v>137</v>
      </c>
      <c r="C56" s="57">
        <v>42760</v>
      </c>
      <c r="D56" s="38" t="s">
        <v>197</v>
      </c>
      <c r="E56" s="38" t="s">
        <v>227</v>
      </c>
      <c r="F56" s="58" t="s">
        <v>205</v>
      </c>
      <c r="G56" s="38" t="s">
        <v>50</v>
      </c>
      <c r="H56" s="58">
        <v>55</v>
      </c>
      <c r="I56" s="38">
        <v>48</v>
      </c>
      <c r="J56" s="38">
        <f t="shared" si="1"/>
        <v>2640</v>
      </c>
    </row>
    <row r="57" spans="1:10" x14ac:dyDescent="0.3">
      <c r="A57" s="58">
        <v>41452360</v>
      </c>
      <c r="B57" s="59" t="s">
        <v>124</v>
      </c>
      <c r="C57" s="57">
        <v>42888</v>
      </c>
      <c r="D57" s="38" t="s">
        <v>192</v>
      </c>
      <c r="E57" s="38" t="s">
        <v>237</v>
      </c>
      <c r="F57" s="58" t="s">
        <v>196</v>
      </c>
      <c r="G57" s="38" t="s">
        <v>51</v>
      </c>
      <c r="H57" s="58">
        <v>78</v>
      </c>
      <c r="I57" s="38">
        <v>400</v>
      </c>
      <c r="J57" s="38">
        <f t="shared" si="1"/>
        <v>31200</v>
      </c>
    </row>
    <row r="58" spans="1:10" x14ac:dyDescent="0.3">
      <c r="A58" s="58">
        <v>32393025</v>
      </c>
      <c r="B58" s="59" t="s">
        <v>103</v>
      </c>
      <c r="C58" s="57">
        <v>43316</v>
      </c>
      <c r="D58" s="38" t="s">
        <v>192</v>
      </c>
      <c r="E58" s="38" t="s">
        <v>219</v>
      </c>
      <c r="F58" s="58" t="s">
        <v>202</v>
      </c>
      <c r="G58" s="38" t="s">
        <v>51</v>
      </c>
      <c r="H58" s="58">
        <v>72</v>
      </c>
      <c r="I58" s="38">
        <v>429</v>
      </c>
      <c r="J58" s="38">
        <f t="shared" si="1"/>
        <v>30888</v>
      </c>
    </row>
    <row r="59" spans="1:10" hidden="1" x14ac:dyDescent="0.3">
      <c r="A59" s="58">
        <v>26872450</v>
      </c>
      <c r="B59" s="59" t="s">
        <v>98</v>
      </c>
      <c r="C59" s="57">
        <v>42805</v>
      </c>
      <c r="D59" s="38" t="s">
        <v>192</v>
      </c>
      <c r="E59" s="38" t="s">
        <v>219</v>
      </c>
      <c r="F59" s="58" t="s">
        <v>196</v>
      </c>
      <c r="G59" s="38" t="s">
        <v>50</v>
      </c>
      <c r="H59" s="58">
        <v>45</v>
      </c>
      <c r="I59" s="38">
        <v>429</v>
      </c>
      <c r="J59" s="38">
        <f t="shared" si="1"/>
        <v>19305</v>
      </c>
    </row>
    <row r="60" spans="1:10" x14ac:dyDescent="0.3">
      <c r="A60" s="58">
        <v>11204926</v>
      </c>
      <c r="B60" s="59" t="s">
        <v>68</v>
      </c>
      <c r="C60" s="57">
        <v>43013</v>
      </c>
      <c r="D60" s="38" t="s">
        <v>192</v>
      </c>
      <c r="E60" s="38" t="s">
        <v>195</v>
      </c>
      <c r="F60" s="58" t="s">
        <v>196</v>
      </c>
      <c r="G60" s="38" t="s">
        <v>51</v>
      </c>
      <c r="H60" s="58">
        <v>93</v>
      </c>
      <c r="I60" s="38">
        <v>328</v>
      </c>
      <c r="J60" s="38">
        <f t="shared" si="1"/>
        <v>30504</v>
      </c>
    </row>
    <row r="61" spans="1:10" hidden="1" x14ac:dyDescent="0.3">
      <c r="A61" s="58">
        <v>84792727</v>
      </c>
      <c r="B61" s="59" t="s">
        <v>163</v>
      </c>
      <c r="C61" s="57">
        <v>42555</v>
      </c>
      <c r="D61" s="38" t="s">
        <v>192</v>
      </c>
      <c r="E61" s="38" t="s">
        <v>246</v>
      </c>
      <c r="F61" s="58" t="s">
        <v>205</v>
      </c>
      <c r="G61" s="38" t="s">
        <v>50</v>
      </c>
      <c r="H61" s="58">
        <v>76</v>
      </c>
      <c r="I61" s="38">
        <v>289</v>
      </c>
      <c r="J61" s="38">
        <f t="shared" si="1"/>
        <v>21964</v>
      </c>
    </row>
    <row r="62" spans="1:10" x14ac:dyDescent="0.3">
      <c r="A62" s="58">
        <v>70454878</v>
      </c>
      <c r="B62" s="59" t="s">
        <v>151</v>
      </c>
      <c r="C62" s="57">
        <v>43091</v>
      </c>
      <c r="D62" s="38" t="s">
        <v>192</v>
      </c>
      <c r="E62" s="38" t="s">
        <v>248</v>
      </c>
      <c r="F62" s="58" t="s">
        <v>205</v>
      </c>
      <c r="G62" s="38" t="s">
        <v>51</v>
      </c>
      <c r="H62" s="58">
        <v>95</v>
      </c>
      <c r="I62" s="38">
        <v>280</v>
      </c>
      <c r="J62" s="38">
        <f t="shared" si="1"/>
        <v>26600</v>
      </c>
    </row>
    <row r="63" spans="1:10" x14ac:dyDescent="0.3">
      <c r="A63" s="58">
        <v>54833488</v>
      </c>
      <c r="B63" s="59" t="s">
        <v>133</v>
      </c>
      <c r="C63" s="57">
        <v>43423</v>
      </c>
      <c r="D63" s="38" t="s">
        <v>192</v>
      </c>
      <c r="E63" s="38" t="s">
        <v>245</v>
      </c>
      <c r="F63" s="58" t="s">
        <v>205</v>
      </c>
      <c r="G63" s="38" t="s">
        <v>51</v>
      </c>
      <c r="H63" s="58">
        <v>62</v>
      </c>
      <c r="I63" s="38">
        <v>400</v>
      </c>
      <c r="J63" s="38">
        <f t="shared" si="1"/>
        <v>24800</v>
      </c>
    </row>
    <row r="64" spans="1:10" x14ac:dyDescent="0.3">
      <c r="A64" s="58">
        <v>26392228</v>
      </c>
      <c r="B64" s="59" t="s">
        <v>95</v>
      </c>
      <c r="C64" s="57">
        <v>42668</v>
      </c>
      <c r="D64" s="38" t="s">
        <v>192</v>
      </c>
      <c r="E64" s="60" t="s">
        <v>216</v>
      </c>
      <c r="F64" s="58" t="s">
        <v>194</v>
      </c>
      <c r="G64" s="38" t="s">
        <v>51</v>
      </c>
      <c r="H64" s="58">
        <v>68</v>
      </c>
      <c r="I64" s="38">
        <v>345</v>
      </c>
      <c r="J64" s="38">
        <f t="shared" si="1"/>
        <v>23460</v>
      </c>
    </row>
    <row r="65" spans="1:10" hidden="1" x14ac:dyDescent="0.3">
      <c r="A65" s="58">
        <v>54913212</v>
      </c>
      <c r="B65" s="59" t="s">
        <v>134</v>
      </c>
      <c r="C65" s="57">
        <v>43149</v>
      </c>
      <c r="D65" s="38" t="s">
        <v>192</v>
      </c>
      <c r="E65" s="38" t="s">
        <v>237</v>
      </c>
      <c r="F65" s="58" t="s">
        <v>196</v>
      </c>
      <c r="G65" s="38" t="s">
        <v>50</v>
      </c>
      <c r="H65" s="58">
        <v>88</v>
      </c>
      <c r="I65" s="38">
        <v>400</v>
      </c>
      <c r="J65" s="38">
        <f t="shared" si="1"/>
        <v>35200</v>
      </c>
    </row>
    <row r="66" spans="1:10" hidden="1" x14ac:dyDescent="0.3">
      <c r="A66" s="58">
        <v>27232162</v>
      </c>
      <c r="B66" s="59" t="s">
        <v>99</v>
      </c>
      <c r="C66" s="57">
        <v>43304</v>
      </c>
      <c r="D66" s="38" t="s">
        <v>197</v>
      </c>
      <c r="E66" s="38" t="s">
        <v>220</v>
      </c>
      <c r="F66" s="58" t="s">
        <v>205</v>
      </c>
      <c r="G66" s="38" t="s">
        <v>50</v>
      </c>
      <c r="H66" s="58">
        <v>85</v>
      </c>
      <c r="I66" s="38">
        <v>40</v>
      </c>
      <c r="J66" s="38">
        <f t="shared" ref="J66:J97" si="2">I66*H66</f>
        <v>3400</v>
      </c>
    </row>
    <row r="67" spans="1:10" x14ac:dyDescent="0.3">
      <c r="A67" s="58">
        <v>87804736</v>
      </c>
      <c r="B67" s="59" t="s">
        <v>168</v>
      </c>
      <c r="C67" s="57">
        <v>42817</v>
      </c>
      <c r="D67" s="38" t="s">
        <v>192</v>
      </c>
      <c r="E67" s="38" t="s">
        <v>236</v>
      </c>
      <c r="F67" s="58" t="s">
        <v>196</v>
      </c>
      <c r="G67" s="38" t="s">
        <v>51</v>
      </c>
      <c r="H67" s="58">
        <v>77</v>
      </c>
      <c r="I67" s="38">
        <v>295</v>
      </c>
      <c r="J67" s="38">
        <f t="shared" si="2"/>
        <v>22715</v>
      </c>
    </row>
    <row r="68" spans="1:10" x14ac:dyDescent="0.3">
      <c r="A68" s="58">
        <v>43142988</v>
      </c>
      <c r="B68" s="59" t="s">
        <v>127</v>
      </c>
      <c r="C68" s="57">
        <v>42618</v>
      </c>
      <c r="D68" s="38" t="s">
        <v>192</v>
      </c>
      <c r="E68" s="38" t="s">
        <v>240</v>
      </c>
      <c r="F68" s="58" t="s">
        <v>196</v>
      </c>
      <c r="G68" s="38" t="s">
        <v>51</v>
      </c>
      <c r="H68" s="58">
        <v>94</v>
      </c>
      <c r="I68" s="38">
        <v>230</v>
      </c>
      <c r="J68" s="38">
        <f t="shared" si="2"/>
        <v>21620</v>
      </c>
    </row>
    <row r="69" spans="1:10" hidden="1" x14ac:dyDescent="0.3">
      <c r="A69" s="58">
        <v>85324112</v>
      </c>
      <c r="B69" s="59" t="s">
        <v>164</v>
      </c>
      <c r="C69" s="57">
        <v>43271</v>
      </c>
      <c r="D69" s="38" t="s">
        <v>197</v>
      </c>
      <c r="E69" s="38" t="s">
        <v>204</v>
      </c>
      <c r="F69" s="58" t="s">
        <v>205</v>
      </c>
      <c r="G69" s="38" t="s">
        <v>50</v>
      </c>
      <c r="H69" s="58">
        <v>79</v>
      </c>
      <c r="I69" s="38">
        <v>65</v>
      </c>
      <c r="J69" s="38">
        <f t="shared" si="2"/>
        <v>5135</v>
      </c>
    </row>
    <row r="70" spans="1:10" x14ac:dyDescent="0.3">
      <c r="A70" s="58">
        <v>63544560</v>
      </c>
      <c r="B70" s="59" t="s">
        <v>144</v>
      </c>
      <c r="C70" s="57">
        <v>42820</v>
      </c>
      <c r="D70" s="38" t="s">
        <v>192</v>
      </c>
      <c r="E70" s="38" t="s">
        <v>226</v>
      </c>
      <c r="F70" s="58" t="s">
        <v>202</v>
      </c>
      <c r="G70" s="38" t="s">
        <v>51</v>
      </c>
      <c r="H70" s="58">
        <v>85</v>
      </c>
      <c r="I70" s="38">
        <v>230</v>
      </c>
      <c r="J70" s="38">
        <f t="shared" si="2"/>
        <v>19550</v>
      </c>
    </row>
    <row r="71" spans="1:10" x14ac:dyDescent="0.3">
      <c r="A71" s="58">
        <v>24532270</v>
      </c>
      <c r="B71" s="59" t="s">
        <v>92</v>
      </c>
      <c r="C71" s="57">
        <v>42676</v>
      </c>
      <c r="D71" s="38" t="s">
        <v>192</v>
      </c>
      <c r="E71" s="38" t="s">
        <v>213</v>
      </c>
      <c r="F71" s="58" t="s">
        <v>202</v>
      </c>
      <c r="G71" s="38" t="s">
        <v>51</v>
      </c>
      <c r="H71" s="58">
        <v>29</v>
      </c>
      <c r="I71" s="38">
        <v>630</v>
      </c>
      <c r="J71" s="38">
        <f t="shared" si="2"/>
        <v>18270</v>
      </c>
    </row>
    <row r="72" spans="1:10" x14ac:dyDescent="0.3">
      <c r="A72" s="58">
        <v>67833308</v>
      </c>
      <c r="B72" s="59" t="s">
        <v>149</v>
      </c>
      <c r="C72" s="57">
        <v>42975</v>
      </c>
      <c r="D72" s="38" t="s">
        <v>192</v>
      </c>
      <c r="E72" s="38" t="s">
        <v>222</v>
      </c>
      <c r="F72" s="58" t="s">
        <v>194</v>
      </c>
      <c r="G72" s="38" t="s">
        <v>51</v>
      </c>
      <c r="H72" s="58">
        <v>95</v>
      </c>
      <c r="I72" s="38">
        <v>190</v>
      </c>
      <c r="J72" s="38">
        <f t="shared" si="2"/>
        <v>18050</v>
      </c>
    </row>
    <row r="73" spans="1:10" x14ac:dyDescent="0.3">
      <c r="A73" s="58">
        <v>67521327</v>
      </c>
      <c r="B73" s="59" t="s">
        <v>147</v>
      </c>
      <c r="C73" s="57">
        <v>42487</v>
      </c>
      <c r="D73" s="38" t="s">
        <v>192</v>
      </c>
      <c r="E73" s="38" t="s">
        <v>225</v>
      </c>
      <c r="F73" s="58" t="s">
        <v>205</v>
      </c>
      <c r="G73" s="38" t="s">
        <v>51</v>
      </c>
      <c r="H73" s="58">
        <v>106</v>
      </c>
      <c r="I73" s="38">
        <v>140</v>
      </c>
      <c r="J73" s="38">
        <f t="shared" si="2"/>
        <v>14840</v>
      </c>
    </row>
    <row r="74" spans="1:10" hidden="1" x14ac:dyDescent="0.3">
      <c r="A74" s="58">
        <v>37882902</v>
      </c>
      <c r="B74" s="59" t="s">
        <v>114</v>
      </c>
      <c r="C74" s="57">
        <v>42380</v>
      </c>
      <c r="D74" s="38" t="s">
        <v>197</v>
      </c>
      <c r="E74" s="38" t="s">
        <v>231</v>
      </c>
      <c r="F74" s="58" t="s">
        <v>202</v>
      </c>
      <c r="G74" s="38" t="s">
        <v>50</v>
      </c>
      <c r="H74" s="58">
        <v>57</v>
      </c>
      <c r="I74" s="38">
        <v>80</v>
      </c>
      <c r="J74" s="38">
        <f t="shared" si="2"/>
        <v>4560</v>
      </c>
    </row>
    <row r="75" spans="1:10" x14ac:dyDescent="0.3">
      <c r="A75" s="58">
        <v>25701792</v>
      </c>
      <c r="B75" s="59" t="s">
        <v>94</v>
      </c>
      <c r="C75" s="57">
        <v>43240</v>
      </c>
      <c r="D75" s="38" t="s">
        <v>192</v>
      </c>
      <c r="E75" s="38" t="s">
        <v>215</v>
      </c>
      <c r="F75" s="58" t="s">
        <v>205</v>
      </c>
      <c r="G75" s="38" t="s">
        <v>51</v>
      </c>
      <c r="H75" s="58">
        <v>35</v>
      </c>
      <c r="I75" s="38">
        <v>392</v>
      </c>
      <c r="J75" s="38">
        <f t="shared" si="2"/>
        <v>13720</v>
      </c>
    </row>
    <row r="76" spans="1:10" hidden="1" x14ac:dyDescent="0.3">
      <c r="A76" s="58">
        <v>21952587</v>
      </c>
      <c r="B76" s="59" t="s">
        <v>88</v>
      </c>
      <c r="C76" s="57">
        <v>42455</v>
      </c>
      <c r="D76" s="38" t="s">
        <v>192</v>
      </c>
      <c r="E76" s="38" t="s">
        <v>212</v>
      </c>
      <c r="F76" s="58" t="s">
        <v>202</v>
      </c>
      <c r="G76" s="38" t="s">
        <v>50</v>
      </c>
      <c r="H76" s="58">
        <v>102</v>
      </c>
      <c r="I76" s="38">
        <v>599</v>
      </c>
      <c r="J76" s="38">
        <f t="shared" si="2"/>
        <v>61098</v>
      </c>
    </row>
    <row r="77" spans="1:10" hidden="1" x14ac:dyDescent="0.3">
      <c r="A77" s="58">
        <v>30051838</v>
      </c>
      <c r="B77" s="59" t="s">
        <v>101</v>
      </c>
      <c r="C77" s="57">
        <v>42966</v>
      </c>
      <c r="D77" s="38" t="s">
        <v>192</v>
      </c>
      <c r="E77" s="38" t="s">
        <v>222</v>
      </c>
      <c r="F77" s="58" t="s">
        <v>196</v>
      </c>
      <c r="G77" s="38" t="s">
        <v>50</v>
      </c>
      <c r="H77" s="58">
        <v>95</v>
      </c>
      <c r="I77" s="38">
        <v>190</v>
      </c>
      <c r="J77" s="38">
        <f t="shared" si="2"/>
        <v>18050</v>
      </c>
    </row>
    <row r="78" spans="1:10" hidden="1" x14ac:dyDescent="0.3">
      <c r="A78" s="58">
        <v>52063205</v>
      </c>
      <c r="B78" s="59" t="s">
        <v>101</v>
      </c>
      <c r="C78" s="57">
        <v>42870</v>
      </c>
      <c r="D78" s="38" t="s">
        <v>197</v>
      </c>
      <c r="E78" s="38" t="s">
        <v>242</v>
      </c>
      <c r="F78" s="58" t="s">
        <v>194</v>
      </c>
      <c r="G78" s="38" t="s">
        <v>50</v>
      </c>
      <c r="H78" s="58">
        <v>27</v>
      </c>
      <c r="I78" s="38">
        <v>30</v>
      </c>
      <c r="J78" s="38">
        <f t="shared" si="2"/>
        <v>810</v>
      </c>
    </row>
    <row r="79" spans="1:10" x14ac:dyDescent="0.3">
      <c r="A79" s="58">
        <v>55233500</v>
      </c>
      <c r="B79" s="59" t="s">
        <v>135</v>
      </c>
      <c r="C79" s="57">
        <v>42569</v>
      </c>
      <c r="D79" s="38" t="s">
        <v>192</v>
      </c>
      <c r="E79" s="38" t="s">
        <v>201</v>
      </c>
      <c r="F79" s="58" t="s">
        <v>205</v>
      </c>
      <c r="G79" s="38" t="s">
        <v>51</v>
      </c>
      <c r="H79" s="58">
        <v>46</v>
      </c>
      <c r="I79" s="38">
        <v>280</v>
      </c>
      <c r="J79" s="38">
        <f t="shared" si="2"/>
        <v>12880</v>
      </c>
    </row>
    <row r="80" spans="1:10" hidden="1" x14ac:dyDescent="0.3">
      <c r="A80" s="58">
        <v>72641553</v>
      </c>
      <c r="B80" s="59" t="s">
        <v>154</v>
      </c>
      <c r="C80" s="57">
        <v>42771</v>
      </c>
      <c r="D80" s="38" t="s">
        <v>223</v>
      </c>
      <c r="E80" s="38" t="s">
        <v>252</v>
      </c>
      <c r="F80" s="58" t="s">
        <v>205</v>
      </c>
      <c r="G80" s="38" t="s">
        <v>50</v>
      </c>
      <c r="H80" s="58">
        <v>610</v>
      </c>
      <c r="I80" s="38">
        <v>20</v>
      </c>
      <c r="J80" s="38">
        <f t="shared" si="2"/>
        <v>12200</v>
      </c>
    </row>
    <row r="81" spans="1:10" x14ac:dyDescent="0.3">
      <c r="A81" s="58">
        <v>59832374</v>
      </c>
      <c r="B81" s="59" t="s">
        <v>138</v>
      </c>
      <c r="C81" s="57">
        <v>43174</v>
      </c>
      <c r="D81" s="38" t="s">
        <v>192</v>
      </c>
      <c r="E81" s="38" t="s">
        <v>246</v>
      </c>
      <c r="F81" s="58" t="s">
        <v>199</v>
      </c>
      <c r="G81" s="38" t="s">
        <v>51</v>
      </c>
      <c r="H81" s="58">
        <v>37</v>
      </c>
      <c r="I81" s="38">
        <v>289</v>
      </c>
      <c r="J81" s="38">
        <f t="shared" si="2"/>
        <v>10693</v>
      </c>
    </row>
    <row r="82" spans="1:10" hidden="1" x14ac:dyDescent="0.3">
      <c r="A82" s="58">
        <v>14381583</v>
      </c>
      <c r="B82" s="59" t="s">
        <v>65</v>
      </c>
      <c r="C82" s="57">
        <v>42795</v>
      </c>
      <c r="D82" s="38" t="s">
        <v>197</v>
      </c>
      <c r="E82" s="38" t="s">
        <v>200</v>
      </c>
      <c r="F82" s="58" t="s">
        <v>196</v>
      </c>
      <c r="G82" s="38" t="s">
        <v>50</v>
      </c>
      <c r="H82" s="58">
        <v>52</v>
      </c>
      <c r="I82" s="38">
        <v>20</v>
      </c>
      <c r="J82" s="38">
        <f t="shared" si="2"/>
        <v>1040</v>
      </c>
    </row>
    <row r="83" spans="1:10" x14ac:dyDescent="0.3">
      <c r="A83" s="58">
        <v>42252529</v>
      </c>
      <c r="B83" s="59" t="s">
        <v>126</v>
      </c>
      <c r="C83" s="57">
        <v>42447</v>
      </c>
      <c r="D83" s="38" t="s">
        <v>192</v>
      </c>
      <c r="E83" s="38" t="s">
        <v>239</v>
      </c>
      <c r="F83" s="58" t="s">
        <v>196</v>
      </c>
      <c r="G83" s="38" t="s">
        <v>51</v>
      </c>
      <c r="H83" s="58">
        <v>66</v>
      </c>
      <c r="I83" s="38">
        <v>85</v>
      </c>
      <c r="J83" s="38">
        <f t="shared" si="2"/>
        <v>5610</v>
      </c>
    </row>
    <row r="84" spans="1:10" x14ac:dyDescent="0.3">
      <c r="A84" s="58">
        <v>17672639</v>
      </c>
      <c r="B84" s="59" t="s">
        <v>82</v>
      </c>
      <c r="C84" s="57">
        <v>43265</v>
      </c>
      <c r="D84" s="38" t="s">
        <v>192</v>
      </c>
      <c r="E84" s="38" t="s">
        <v>207</v>
      </c>
      <c r="F84" s="58" t="s">
        <v>194</v>
      </c>
      <c r="G84" s="38" t="s">
        <v>51</v>
      </c>
      <c r="H84" s="58">
        <v>62</v>
      </c>
      <c r="I84" s="38">
        <v>75</v>
      </c>
      <c r="J84" s="38">
        <f t="shared" si="2"/>
        <v>4650</v>
      </c>
    </row>
    <row r="85" spans="1:10" hidden="1" x14ac:dyDescent="0.3">
      <c r="A85" s="58">
        <v>72351090</v>
      </c>
      <c r="B85" s="59" t="s">
        <v>153</v>
      </c>
      <c r="C85" s="57">
        <v>42928</v>
      </c>
      <c r="D85" s="38" t="s">
        <v>197</v>
      </c>
      <c r="E85" s="38" t="s">
        <v>251</v>
      </c>
      <c r="F85" s="58" t="s">
        <v>196</v>
      </c>
      <c r="G85" s="38" t="s">
        <v>50</v>
      </c>
      <c r="H85" s="58">
        <v>37</v>
      </c>
      <c r="I85" s="38">
        <v>105</v>
      </c>
      <c r="J85" s="38">
        <f t="shared" si="2"/>
        <v>3885</v>
      </c>
    </row>
    <row r="86" spans="1:10" hidden="1" x14ac:dyDescent="0.3">
      <c r="A86" s="58">
        <v>40413542</v>
      </c>
      <c r="B86" s="59" t="s">
        <v>122</v>
      </c>
      <c r="C86" s="57">
        <v>42671</v>
      </c>
      <c r="D86" s="38" t="s">
        <v>192</v>
      </c>
      <c r="E86" s="38" t="s">
        <v>235</v>
      </c>
      <c r="F86" s="58" t="s">
        <v>202</v>
      </c>
      <c r="G86" s="38" t="s">
        <v>50</v>
      </c>
      <c r="H86" s="58">
        <v>43</v>
      </c>
      <c r="I86" s="38">
        <v>70</v>
      </c>
      <c r="J86" s="38">
        <f t="shared" si="2"/>
        <v>3010</v>
      </c>
    </row>
    <row r="87" spans="1:10" hidden="1" x14ac:dyDescent="0.3">
      <c r="A87" s="58">
        <v>42022194</v>
      </c>
      <c r="B87" s="59" t="s">
        <v>125</v>
      </c>
      <c r="C87" s="57">
        <v>43269</v>
      </c>
      <c r="D87" s="38" t="s">
        <v>192</v>
      </c>
      <c r="E87" s="38" t="s">
        <v>238</v>
      </c>
      <c r="F87" s="58" t="s">
        <v>194</v>
      </c>
      <c r="G87" s="38" t="s">
        <v>50</v>
      </c>
      <c r="H87" s="58">
        <v>610</v>
      </c>
      <c r="I87" s="38">
        <v>699</v>
      </c>
      <c r="J87" s="38">
        <f t="shared" si="2"/>
        <v>426390</v>
      </c>
    </row>
    <row r="88" spans="1:10" hidden="1" x14ac:dyDescent="0.3">
      <c r="A88" s="58">
        <v>54114446</v>
      </c>
      <c r="B88" s="59" t="s">
        <v>131</v>
      </c>
      <c r="C88" s="57">
        <v>43127</v>
      </c>
      <c r="D88" s="38" t="s">
        <v>197</v>
      </c>
      <c r="E88" s="38" t="s">
        <v>243</v>
      </c>
      <c r="F88" s="58" t="s">
        <v>194</v>
      </c>
      <c r="G88" s="38" t="s">
        <v>50</v>
      </c>
      <c r="H88" s="58">
        <v>34</v>
      </c>
      <c r="I88" s="38">
        <v>125</v>
      </c>
      <c r="J88" s="38">
        <f t="shared" si="2"/>
        <v>4250</v>
      </c>
    </row>
    <row r="89" spans="1:10" x14ac:dyDescent="0.3">
      <c r="A89" s="58">
        <v>16022365</v>
      </c>
      <c r="B89" s="59" t="s">
        <v>76</v>
      </c>
      <c r="C89" s="57">
        <v>42675</v>
      </c>
      <c r="D89" s="38" t="s">
        <v>192</v>
      </c>
      <c r="E89" s="38" t="s">
        <v>203</v>
      </c>
      <c r="F89" s="58" t="s">
        <v>202</v>
      </c>
      <c r="G89" s="38" t="s">
        <v>51</v>
      </c>
      <c r="H89" s="58">
        <v>39</v>
      </c>
      <c r="I89" s="38">
        <v>90</v>
      </c>
      <c r="J89" s="38">
        <f t="shared" si="2"/>
        <v>3510</v>
      </c>
    </row>
    <row r="90" spans="1:10" hidden="1" x14ac:dyDescent="0.3">
      <c r="A90" s="58">
        <v>85612299</v>
      </c>
      <c r="B90" s="59" t="s">
        <v>166</v>
      </c>
      <c r="C90" s="57">
        <v>42877</v>
      </c>
      <c r="D90" s="38" t="s">
        <v>197</v>
      </c>
      <c r="E90" s="38" t="s">
        <v>241</v>
      </c>
      <c r="F90" s="58" t="s">
        <v>202</v>
      </c>
      <c r="G90" s="38" t="s">
        <v>50</v>
      </c>
      <c r="H90" s="58">
        <v>89</v>
      </c>
      <c r="I90" s="38">
        <v>40</v>
      </c>
      <c r="J90" s="38">
        <f t="shared" si="2"/>
        <v>3560</v>
      </c>
    </row>
    <row r="91" spans="1:10" x14ac:dyDescent="0.3">
      <c r="A91" s="58">
        <v>84021151</v>
      </c>
      <c r="B91" s="59" t="s">
        <v>133</v>
      </c>
      <c r="C91" s="57">
        <v>42502</v>
      </c>
      <c r="D91" s="38" t="s">
        <v>192</v>
      </c>
      <c r="E91" s="38" t="s">
        <v>235</v>
      </c>
      <c r="F91" s="58" t="s">
        <v>205</v>
      </c>
      <c r="G91" s="38" t="s">
        <v>51</v>
      </c>
      <c r="H91" s="58">
        <v>49</v>
      </c>
      <c r="I91" s="38">
        <v>70</v>
      </c>
      <c r="J91" s="38">
        <f t="shared" si="2"/>
        <v>3430</v>
      </c>
    </row>
    <row r="92" spans="1:10" hidden="1" x14ac:dyDescent="0.3">
      <c r="A92" s="58">
        <v>26512760</v>
      </c>
      <c r="B92" s="59" t="s">
        <v>96</v>
      </c>
      <c r="C92" s="57">
        <v>43021</v>
      </c>
      <c r="D92" s="38" t="s">
        <v>192</v>
      </c>
      <c r="E92" s="38" t="s">
        <v>217</v>
      </c>
      <c r="F92" s="58" t="s">
        <v>205</v>
      </c>
      <c r="G92" s="38" t="s">
        <v>50</v>
      </c>
      <c r="H92" s="58">
        <v>55</v>
      </c>
      <c r="I92" s="38">
        <v>800</v>
      </c>
      <c r="J92" s="38">
        <f t="shared" si="2"/>
        <v>44000</v>
      </c>
    </row>
    <row r="93" spans="1:10" hidden="1" x14ac:dyDescent="0.3">
      <c r="A93" s="58">
        <v>24443542</v>
      </c>
      <c r="B93" s="59" t="s">
        <v>91</v>
      </c>
      <c r="C93" s="57">
        <v>43384</v>
      </c>
      <c r="D93" s="38" t="s">
        <v>197</v>
      </c>
      <c r="E93" s="38" t="s">
        <v>214</v>
      </c>
      <c r="F93" s="58" t="s">
        <v>205</v>
      </c>
      <c r="G93" s="38" t="s">
        <v>50</v>
      </c>
      <c r="H93" s="58">
        <v>23</v>
      </c>
      <c r="I93" s="38">
        <v>400</v>
      </c>
      <c r="J93" s="38">
        <f t="shared" si="2"/>
        <v>9200</v>
      </c>
    </row>
    <row r="94" spans="1:10" x14ac:dyDescent="0.3">
      <c r="A94" s="58">
        <v>57631508</v>
      </c>
      <c r="B94" s="59" t="s">
        <v>136</v>
      </c>
      <c r="C94" s="57">
        <v>43166</v>
      </c>
      <c r="D94" s="38" t="s">
        <v>192</v>
      </c>
      <c r="E94" s="38" t="s">
        <v>206</v>
      </c>
      <c r="F94" s="58" t="s">
        <v>194</v>
      </c>
      <c r="G94" s="38" t="s">
        <v>51</v>
      </c>
      <c r="H94" s="58">
        <v>42</v>
      </c>
      <c r="I94" s="38">
        <v>80</v>
      </c>
      <c r="J94" s="38">
        <f t="shared" si="2"/>
        <v>3360</v>
      </c>
    </row>
    <row r="95" spans="1:10" hidden="1" x14ac:dyDescent="0.3">
      <c r="A95" s="58">
        <v>76373979</v>
      </c>
      <c r="B95" s="59" t="s">
        <v>157</v>
      </c>
      <c r="C95" s="57">
        <v>43390</v>
      </c>
      <c r="D95" s="38" t="s">
        <v>192</v>
      </c>
      <c r="E95" s="38" t="s">
        <v>240</v>
      </c>
      <c r="F95" s="58" t="s">
        <v>202</v>
      </c>
      <c r="G95" s="38" t="s">
        <v>50</v>
      </c>
      <c r="H95" s="58">
        <v>34</v>
      </c>
      <c r="I95" s="38">
        <v>230</v>
      </c>
      <c r="J95" s="38">
        <f t="shared" si="2"/>
        <v>7820</v>
      </c>
    </row>
    <row r="96" spans="1:10" x14ac:dyDescent="0.3">
      <c r="A96" s="58">
        <v>70991217</v>
      </c>
      <c r="B96" s="59" t="s">
        <v>152</v>
      </c>
      <c r="C96" s="57">
        <v>43048</v>
      </c>
      <c r="D96" s="38" t="s">
        <v>192</v>
      </c>
      <c r="E96" s="38" t="s">
        <v>221</v>
      </c>
      <c r="F96" s="58" t="s">
        <v>196</v>
      </c>
      <c r="G96" s="38" t="s">
        <v>51</v>
      </c>
      <c r="H96" s="58">
        <v>47</v>
      </c>
      <c r="I96" s="38">
        <v>65</v>
      </c>
      <c r="J96" s="38">
        <f t="shared" si="2"/>
        <v>3055</v>
      </c>
    </row>
    <row r="97" spans="1:10" hidden="1" x14ac:dyDescent="0.3">
      <c r="A97" s="58">
        <v>28791508</v>
      </c>
      <c r="B97" s="59" t="s">
        <v>100</v>
      </c>
      <c r="C97" s="57">
        <v>42702</v>
      </c>
      <c r="D97" s="38" t="s">
        <v>192</v>
      </c>
      <c r="E97" s="38" t="s">
        <v>221</v>
      </c>
      <c r="F97" s="58" t="s">
        <v>199</v>
      </c>
      <c r="G97" s="38" t="s">
        <v>50</v>
      </c>
      <c r="H97" s="58">
        <v>88</v>
      </c>
      <c r="I97" s="38">
        <v>65</v>
      </c>
      <c r="J97" s="38">
        <f t="shared" si="2"/>
        <v>5720</v>
      </c>
    </row>
    <row r="98" spans="1:10" hidden="1" x14ac:dyDescent="0.3">
      <c r="A98" s="58">
        <v>21643208</v>
      </c>
      <c r="B98" s="59" t="s">
        <v>87</v>
      </c>
      <c r="C98" s="57">
        <v>43103</v>
      </c>
      <c r="D98" s="38" t="s">
        <v>197</v>
      </c>
      <c r="E98" s="38" t="s">
        <v>211</v>
      </c>
      <c r="F98" s="58" t="s">
        <v>196</v>
      </c>
      <c r="G98" s="38" t="s">
        <v>50</v>
      </c>
      <c r="H98" s="58">
        <v>27</v>
      </c>
      <c r="I98" s="38">
        <v>60</v>
      </c>
      <c r="J98" s="38">
        <f t="shared" ref="J98:J100" si="3">I98*H98</f>
        <v>1620</v>
      </c>
    </row>
    <row r="99" spans="1:10" x14ac:dyDescent="0.3">
      <c r="A99" s="58">
        <v>10172472</v>
      </c>
      <c r="B99" s="59" t="s">
        <v>65</v>
      </c>
      <c r="C99" s="57">
        <v>42407</v>
      </c>
      <c r="D99" s="38" t="s">
        <v>192</v>
      </c>
      <c r="E99" s="38" t="s">
        <v>193</v>
      </c>
      <c r="F99" s="58" t="s">
        <v>194</v>
      </c>
      <c r="G99" s="38" t="s">
        <v>51</v>
      </c>
      <c r="H99" s="58">
        <v>79</v>
      </c>
      <c r="I99" s="38">
        <v>30</v>
      </c>
      <c r="J99" s="38">
        <f t="shared" si="3"/>
        <v>2370</v>
      </c>
    </row>
    <row r="100" spans="1:10" hidden="1" x14ac:dyDescent="0.3">
      <c r="A100" s="58">
        <v>40363253</v>
      </c>
      <c r="B100" s="59" t="s">
        <v>121</v>
      </c>
      <c r="C100" s="57">
        <v>42805</v>
      </c>
      <c r="D100" s="38" t="s">
        <v>223</v>
      </c>
      <c r="E100" s="38" t="s">
        <v>234</v>
      </c>
      <c r="F100" s="58" t="s">
        <v>196</v>
      </c>
      <c r="G100" s="38" t="s">
        <v>50</v>
      </c>
      <c r="H100" s="58">
        <v>58</v>
      </c>
      <c r="I100" s="38">
        <v>180</v>
      </c>
      <c r="J100" s="38">
        <f t="shared" si="3"/>
        <v>10440</v>
      </c>
    </row>
    <row r="101" spans="1:10" hidden="1" x14ac:dyDescent="0.3">
      <c r="B101" s="59"/>
    </row>
    <row r="102" spans="1:10" hidden="1" x14ac:dyDescent="0.3">
      <c r="B102" s="59"/>
    </row>
    <row r="103" spans="1:10" hidden="1" x14ac:dyDescent="0.3">
      <c r="B103" s="59"/>
    </row>
    <row r="104" spans="1:10" hidden="1" x14ac:dyDescent="0.3">
      <c r="B104" s="59"/>
    </row>
    <row r="105" spans="1:10" hidden="1" x14ac:dyDescent="0.3">
      <c r="B105" s="59"/>
    </row>
    <row r="106" spans="1:10" hidden="1" x14ac:dyDescent="0.3">
      <c r="B106" s="59"/>
    </row>
    <row r="107" spans="1:10" hidden="1" x14ac:dyDescent="0.3">
      <c r="B107" s="59"/>
    </row>
    <row r="108" spans="1:10" hidden="1" x14ac:dyDescent="0.3">
      <c r="B108" s="59"/>
    </row>
    <row r="109" spans="1:10" hidden="1" x14ac:dyDescent="0.3">
      <c r="B109" s="59"/>
    </row>
    <row r="110" spans="1:10" hidden="1" x14ac:dyDescent="0.3">
      <c r="B110" s="59"/>
    </row>
    <row r="111" spans="1:10" hidden="1" x14ac:dyDescent="0.3">
      <c r="B111" s="59"/>
    </row>
    <row r="112" spans="1:10" hidden="1" x14ac:dyDescent="0.3">
      <c r="B112" s="59"/>
    </row>
    <row r="113" spans="2:2" hidden="1" x14ac:dyDescent="0.3">
      <c r="B113" s="59"/>
    </row>
    <row r="114" spans="2:2" hidden="1" x14ac:dyDescent="0.3">
      <c r="B114" s="59"/>
    </row>
    <row r="115" spans="2:2" hidden="1" x14ac:dyDescent="0.3">
      <c r="B115" s="59"/>
    </row>
    <row r="116" spans="2:2" hidden="1" x14ac:dyDescent="0.3">
      <c r="B116" s="59"/>
    </row>
    <row r="117" spans="2:2" hidden="1" x14ac:dyDescent="0.3">
      <c r="B117" s="59"/>
    </row>
    <row r="118" spans="2:2" hidden="1" x14ac:dyDescent="0.3">
      <c r="B118" s="59"/>
    </row>
    <row r="119" spans="2:2" hidden="1" x14ac:dyDescent="0.3">
      <c r="B119" s="59"/>
    </row>
    <row r="120" spans="2:2" hidden="1" x14ac:dyDescent="0.3">
      <c r="B120" s="59"/>
    </row>
    <row r="121" spans="2:2" hidden="1" x14ac:dyDescent="0.3">
      <c r="B121" s="59"/>
    </row>
    <row r="122" spans="2:2" hidden="1" x14ac:dyDescent="0.3">
      <c r="B122" s="59"/>
    </row>
    <row r="123" spans="2:2" hidden="1" x14ac:dyDescent="0.3">
      <c r="B123" s="59"/>
    </row>
    <row r="124" spans="2:2" hidden="1" x14ac:dyDescent="0.3">
      <c r="B124" s="59"/>
    </row>
    <row r="125" spans="2:2" hidden="1" x14ac:dyDescent="0.3">
      <c r="B125" s="59"/>
    </row>
    <row r="126" spans="2:2" hidden="1" x14ac:dyDescent="0.3">
      <c r="B126" s="59"/>
    </row>
    <row r="127" spans="2:2" hidden="1" x14ac:dyDescent="0.3">
      <c r="B127" s="59"/>
    </row>
    <row r="128" spans="2:2" hidden="1" x14ac:dyDescent="0.3">
      <c r="B128" s="59"/>
    </row>
    <row r="129" spans="2:2" hidden="1" x14ac:dyDescent="0.3">
      <c r="B129" s="59"/>
    </row>
    <row r="130" spans="2:2" hidden="1" x14ac:dyDescent="0.3">
      <c r="B130" s="59"/>
    </row>
    <row r="131" spans="2:2" hidden="1" x14ac:dyDescent="0.3">
      <c r="B131" s="59"/>
    </row>
    <row r="132" spans="2:2" hidden="1" x14ac:dyDescent="0.3">
      <c r="B132" s="59"/>
    </row>
    <row r="133" spans="2:2" hidden="1" x14ac:dyDescent="0.3">
      <c r="B133" s="59"/>
    </row>
    <row r="134" spans="2:2" hidden="1" x14ac:dyDescent="0.3">
      <c r="B134" s="59"/>
    </row>
    <row r="135" spans="2:2" hidden="1" x14ac:dyDescent="0.3">
      <c r="B135" s="59"/>
    </row>
    <row r="136" spans="2:2" hidden="1" x14ac:dyDescent="0.3">
      <c r="B136" s="59"/>
    </row>
    <row r="137" spans="2:2" hidden="1" x14ac:dyDescent="0.3">
      <c r="B137" s="59"/>
    </row>
    <row r="138" spans="2:2" hidden="1" x14ac:dyDescent="0.3">
      <c r="B138" s="59"/>
    </row>
    <row r="139" spans="2:2" hidden="1" x14ac:dyDescent="0.3">
      <c r="B139" s="59"/>
    </row>
    <row r="140" spans="2:2" hidden="1" x14ac:dyDescent="0.3">
      <c r="B140" s="59"/>
    </row>
    <row r="141" spans="2:2" hidden="1" x14ac:dyDescent="0.3">
      <c r="B141" s="59"/>
    </row>
    <row r="142" spans="2:2" hidden="1" x14ac:dyDescent="0.3">
      <c r="B142" s="59"/>
    </row>
    <row r="143" spans="2:2" hidden="1" x14ac:dyDescent="0.3">
      <c r="B143" s="59"/>
    </row>
    <row r="144" spans="2:2" hidden="1" x14ac:dyDescent="0.3">
      <c r="B144" s="59"/>
    </row>
    <row r="145" spans="2:2" hidden="1" x14ac:dyDescent="0.3">
      <c r="B145" s="59"/>
    </row>
    <row r="146" spans="2:2" hidden="1" x14ac:dyDescent="0.3">
      <c r="B146" s="59"/>
    </row>
    <row r="147" spans="2:2" hidden="1" x14ac:dyDescent="0.3">
      <c r="B147" s="59"/>
    </row>
    <row r="148" spans="2:2" hidden="1" x14ac:dyDescent="0.3">
      <c r="B148" s="59"/>
    </row>
    <row r="149" spans="2:2" hidden="1" x14ac:dyDescent="0.3">
      <c r="B149" s="59"/>
    </row>
    <row r="150" spans="2:2" hidden="1" x14ac:dyDescent="0.3">
      <c r="B150" s="59"/>
    </row>
    <row r="151" spans="2:2" hidden="1" x14ac:dyDescent="0.3">
      <c r="B151" s="59"/>
    </row>
    <row r="152" spans="2:2" hidden="1" x14ac:dyDescent="0.3">
      <c r="B152" s="59"/>
    </row>
    <row r="153" spans="2:2" hidden="1" x14ac:dyDescent="0.3">
      <c r="B153" s="59"/>
    </row>
    <row r="154" spans="2:2" hidden="1" x14ac:dyDescent="0.3">
      <c r="B154" s="59"/>
    </row>
    <row r="155" spans="2:2" hidden="1" x14ac:dyDescent="0.3">
      <c r="B155" s="59"/>
    </row>
    <row r="156" spans="2:2" hidden="1" x14ac:dyDescent="0.3">
      <c r="B156" s="59"/>
    </row>
    <row r="157" spans="2:2" hidden="1" x14ac:dyDescent="0.3">
      <c r="B157" s="59"/>
    </row>
    <row r="158" spans="2:2" hidden="1" x14ac:dyDescent="0.3">
      <c r="B158" s="59"/>
    </row>
    <row r="159" spans="2:2" hidden="1" x14ac:dyDescent="0.3">
      <c r="B159" s="59"/>
    </row>
    <row r="160" spans="2:2" hidden="1" x14ac:dyDescent="0.3">
      <c r="B160" s="59"/>
    </row>
    <row r="161" spans="2:2" hidden="1" x14ac:dyDescent="0.3">
      <c r="B161" s="59"/>
    </row>
    <row r="162" spans="2:2" hidden="1" x14ac:dyDescent="0.3">
      <c r="B162" s="59"/>
    </row>
    <row r="163" spans="2:2" hidden="1" x14ac:dyDescent="0.3">
      <c r="B163" s="59"/>
    </row>
    <row r="164" spans="2:2" hidden="1" x14ac:dyDescent="0.3">
      <c r="B164" s="59"/>
    </row>
    <row r="165" spans="2:2" hidden="1" x14ac:dyDescent="0.3">
      <c r="B165" s="59"/>
    </row>
    <row r="166" spans="2:2" hidden="1" x14ac:dyDescent="0.3">
      <c r="B166" s="59"/>
    </row>
    <row r="167" spans="2:2" hidden="1" x14ac:dyDescent="0.3">
      <c r="B167" s="59"/>
    </row>
    <row r="168" spans="2:2" hidden="1" x14ac:dyDescent="0.3">
      <c r="B168" s="59"/>
    </row>
    <row r="169" spans="2:2" hidden="1" x14ac:dyDescent="0.3">
      <c r="B169" s="59"/>
    </row>
    <row r="170" spans="2:2" hidden="1" x14ac:dyDescent="0.3">
      <c r="B170" s="59"/>
    </row>
    <row r="171" spans="2:2" hidden="1" x14ac:dyDescent="0.3">
      <c r="B171" s="59"/>
    </row>
    <row r="172" spans="2:2" hidden="1" x14ac:dyDescent="0.3">
      <c r="B172" s="59"/>
    </row>
    <row r="173" spans="2:2" hidden="1" x14ac:dyDescent="0.3">
      <c r="B173" s="59"/>
    </row>
    <row r="174" spans="2:2" hidden="1" x14ac:dyDescent="0.3">
      <c r="B174" s="59"/>
    </row>
    <row r="175" spans="2:2" hidden="1" x14ac:dyDescent="0.3">
      <c r="B175" s="59"/>
    </row>
    <row r="176" spans="2:2" hidden="1" x14ac:dyDescent="0.3">
      <c r="B176" s="59"/>
    </row>
    <row r="177" spans="2:2" hidden="1" x14ac:dyDescent="0.3">
      <c r="B177" s="59"/>
    </row>
    <row r="178" spans="2:2" hidden="1" x14ac:dyDescent="0.3">
      <c r="B178" s="59"/>
    </row>
    <row r="179" spans="2:2" hidden="1" x14ac:dyDescent="0.3">
      <c r="B179" s="59"/>
    </row>
    <row r="180" spans="2:2" hidden="1" x14ac:dyDescent="0.3">
      <c r="B180" s="59"/>
    </row>
    <row r="181" spans="2:2" hidden="1" x14ac:dyDescent="0.3">
      <c r="B181" s="59"/>
    </row>
    <row r="182" spans="2:2" hidden="1" x14ac:dyDescent="0.3">
      <c r="B182" s="59"/>
    </row>
    <row r="183" spans="2:2" hidden="1" x14ac:dyDescent="0.3">
      <c r="B183" s="59"/>
    </row>
    <row r="184" spans="2:2" hidden="1" x14ac:dyDescent="0.3">
      <c r="B184" s="59"/>
    </row>
    <row r="185" spans="2:2" hidden="1" x14ac:dyDescent="0.3">
      <c r="B185" s="59"/>
    </row>
    <row r="186" spans="2:2" hidden="1" x14ac:dyDescent="0.3">
      <c r="B186" s="59"/>
    </row>
    <row r="187" spans="2:2" hidden="1" x14ac:dyDescent="0.3">
      <c r="B187" s="59"/>
    </row>
    <row r="188" spans="2:2" hidden="1" x14ac:dyDescent="0.3">
      <c r="B188" s="59"/>
    </row>
    <row r="189" spans="2:2" hidden="1" x14ac:dyDescent="0.3">
      <c r="B189" s="59"/>
    </row>
    <row r="190" spans="2:2" hidden="1" x14ac:dyDescent="0.3">
      <c r="B190" s="59"/>
    </row>
    <row r="191" spans="2:2" hidden="1" x14ac:dyDescent="0.3">
      <c r="B191" s="59"/>
    </row>
    <row r="192" spans="2:2" hidden="1" x14ac:dyDescent="0.3">
      <c r="B192" s="59"/>
    </row>
    <row r="193" spans="2:2" hidden="1" x14ac:dyDescent="0.3">
      <c r="B193" s="59"/>
    </row>
    <row r="194" spans="2:2" hidden="1" x14ac:dyDescent="0.3">
      <c r="B194" s="59"/>
    </row>
    <row r="195" spans="2:2" hidden="1" x14ac:dyDescent="0.3">
      <c r="B195" s="59"/>
    </row>
    <row r="196" spans="2:2" hidden="1" x14ac:dyDescent="0.3">
      <c r="B196" s="59"/>
    </row>
    <row r="197" spans="2:2" hidden="1" x14ac:dyDescent="0.3">
      <c r="B197" s="59"/>
    </row>
    <row r="198" spans="2:2" hidden="1" x14ac:dyDescent="0.3">
      <c r="B198" s="59"/>
    </row>
    <row r="199" spans="2:2" hidden="1" x14ac:dyDescent="0.3">
      <c r="B199" s="59"/>
    </row>
    <row r="200" spans="2:2" hidden="1" x14ac:dyDescent="0.3">
      <c r="B200" s="59"/>
    </row>
  </sheetData>
  <autoFilter ref="A1:J200" xr:uid="{00000000-0001-0000-0500-000000000000}">
    <filterColumn colId="6">
      <filters>
        <filter val="South"/>
      </filters>
    </filterColumn>
  </autoFilter>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N6"/>
  <sheetViews>
    <sheetView showGridLines="0" zoomScale="130" zoomScaleNormal="130" workbookViewId="0">
      <selection activeCell="B8" sqref="B8:E18"/>
    </sheetView>
  </sheetViews>
  <sheetFormatPr defaultRowHeight="14.4" x14ac:dyDescent="0.3"/>
  <cols>
    <col min="1" max="1" width="10.44140625" customWidth="1"/>
    <col min="2" max="2" width="13.5546875" bestFit="1" customWidth="1"/>
    <col min="3" max="3" width="9.109375" bestFit="1" customWidth="1"/>
    <col min="4" max="4" width="10.109375" customWidth="1"/>
    <col min="5" max="5" width="13.88671875" bestFit="1" customWidth="1"/>
    <col min="6" max="6" width="10.44140625" customWidth="1"/>
    <col min="7" max="7" width="4.44140625" customWidth="1"/>
    <col min="12" max="12" width="7.44140625" customWidth="1"/>
    <col min="13" max="13" width="2.33203125" customWidth="1"/>
  </cols>
  <sheetData>
    <row r="1" spans="1:14" s="1" customFormat="1" ht="60" customHeight="1" x14ac:dyDescent="0.3">
      <c r="A1" s="21" t="s">
        <v>283</v>
      </c>
      <c r="B1" s="20" t="s">
        <v>36</v>
      </c>
      <c r="C1" s="40" t="s">
        <v>279</v>
      </c>
      <c r="D1" s="41" t="s">
        <v>280</v>
      </c>
      <c r="E1" s="42" t="s">
        <v>281</v>
      </c>
      <c r="F1" s="43" t="s">
        <v>282</v>
      </c>
      <c r="N1" s="22" t="s">
        <v>48</v>
      </c>
    </row>
    <row r="2" spans="1:14" x14ac:dyDescent="0.3">
      <c r="A2" t="s">
        <v>688</v>
      </c>
      <c r="B2" t="s">
        <v>40</v>
      </c>
      <c r="F2" s="39"/>
      <c r="N2" s="6" t="s">
        <v>37</v>
      </c>
    </row>
    <row r="3" spans="1:14" x14ac:dyDescent="0.3">
      <c r="N3" s="6" t="s">
        <v>38</v>
      </c>
    </row>
    <row r="4" spans="1:14" x14ac:dyDescent="0.3">
      <c r="N4" s="6" t="s">
        <v>39</v>
      </c>
    </row>
    <row r="5" spans="1:14" x14ac:dyDescent="0.3">
      <c r="N5" s="6" t="s">
        <v>40</v>
      </c>
    </row>
    <row r="6" spans="1:14" x14ac:dyDescent="0.3">
      <c r="N6" s="6" t="s">
        <v>640</v>
      </c>
    </row>
  </sheetData>
  <dataValidations count="2">
    <dataValidation type="list" allowBlank="1" showInputMessage="1" showErrorMessage="1" sqref="B2:B9" xr:uid="{85AEB4D7-008B-4E56-B5F3-FCF0E6022856}">
      <formula1>$N$2:$N$6</formula1>
    </dataValidation>
    <dataValidation type="list" allowBlank="1" showInputMessage="1" showErrorMessage="1" sqref="A2:A11" xr:uid="{D0A8B7AD-28AF-4AAF-AD00-978AA11E21F9}">
      <formula1>"MALE,FEMALE "</formula1>
    </dataValidation>
  </dataValidations>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18"/>
  <sheetViews>
    <sheetView showGridLines="0" zoomScaleNormal="100" workbookViewId="0">
      <selection activeCell="N23" sqref="N23"/>
    </sheetView>
  </sheetViews>
  <sheetFormatPr defaultRowHeight="14.4" outlineLevelRow="1" outlineLevelCol="1" x14ac:dyDescent="0.3"/>
  <cols>
    <col min="1" max="1" width="17.44140625" bestFit="1" customWidth="1"/>
    <col min="2" max="2" width="11.44140625" bestFit="1" customWidth="1"/>
    <col min="3" max="5" width="9" customWidth="1" outlineLevel="1"/>
    <col min="6" max="6" width="9.6640625" style="33" bestFit="1" customWidth="1"/>
    <col min="7" max="9" width="9" style="33" customWidth="1" outlineLevel="1"/>
    <col min="10" max="10" width="9.88671875" bestFit="1" customWidth="1"/>
  </cols>
  <sheetData>
    <row r="1" spans="1:10" x14ac:dyDescent="0.3">
      <c r="A1" s="117" t="s">
        <v>180</v>
      </c>
      <c r="B1" s="117"/>
      <c r="C1" s="117"/>
      <c r="D1" s="117"/>
      <c r="E1" s="117"/>
      <c r="F1" s="117"/>
      <c r="G1" s="117"/>
      <c r="H1" s="117"/>
      <c r="I1" s="117"/>
      <c r="J1" s="117"/>
    </row>
    <row r="2" spans="1:10" x14ac:dyDescent="0.3">
      <c r="A2" s="117"/>
      <c r="B2" s="117"/>
      <c r="C2" s="117"/>
      <c r="D2" s="117"/>
      <c r="E2" s="117"/>
      <c r="F2" s="117"/>
      <c r="G2" s="117"/>
      <c r="H2" s="117"/>
      <c r="I2" s="117"/>
      <c r="J2" s="117"/>
    </row>
    <row r="3" spans="1:10" x14ac:dyDescent="0.3">
      <c r="A3" s="117"/>
      <c r="B3" s="117"/>
      <c r="C3" s="117"/>
      <c r="D3" s="117"/>
      <c r="E3" s="117"/>
      <c r="F3" s="117"/>
      <c r="G3" s="117"/>
      <c r="H3" s="117"/>
      <c r="I3" s="117"/>
      <c r="J3" s="117"/>
    </row>
    <row r="4" spans="1:10" s="34" customFormat="1" x14ac:dyDescent="0.3">
      <c r="A4" s="44" t="s">
        <v>62</v>
      </c>
      <c r="B4" s="44" t="s">
        <v>63</v>
      </c>
      <c r="C4" s="44" t="s">
        <v>284</v>
      </c>
      <c r="D4" s="44" t="s">
        <v>285</v>
      </c>
      <c r="E4" s="44" t="s">
        <v>286</v>
      </c>
      <c r="F4" s="45" t="s">
        <v>177</v>
      </c>
      <c r="G4" s="45" t="s">
        <v>287</v>
      </c>
      <c r="H4" s="45" t="s">
        <v>288</v>
      </c>
      <c r="I4" s="45" t="s">
        <v>289</v>
      </c>
      <c r="J4" s="45" t="s">
        <v>178</v>
      </c>
    </row>
    <row r="5" spans="1:10" outlineLevel="1" x14ac:dyDescent="0.3">
      <c r="A5" s="46" t="s">
        <v>69</v>
      </c>
      <c r="B5" s="46" t="s">
        <v>70</v>
      </c>
      <c r="C5" s="47">
        <v>2233</v>
      </c>
      <c r="D5" s="47">
        <v>8364</v>
      </c>
      <c r="E5" s="47">
        <v>8259</v>
      </c>
      <c r="F5" s="47">
        <f>SUM(C5:E5)</f>
        <v>18856</v>
      </c>
      <c r="G5" s="47">
        <v>6569</v>
      </c>
      <c r="H5" s="47">
        <v>3080</v>
      </c>
      <c r="I5" s="47">
        <v>4453</v>
      </c>
      <c r="J5" s="47">
        <f t="shared" ref="J5:J7" si="0">SUM(G5:I5)</f>
        <v>14102</v>
      </c>
    </row>
    <row r="6" spans="1:10" outlineLevel="1" x14ac:dyDescent="0.3">
      <c r="A6" s="46" t="s">
        <v>69</v>
      </c>
      <c r="B6" s="46" t="s">
        <v>78</v>
      </c>
      <c r="C6" s="47">
        <v>2892</v>
      </c>
      <c r="D6" s="47">
        <v>1106</v>
      </c>
      <c r="E6" s="47">
        <v>1541</v>
      </c>
      <c r="F6" s="47">
        <f t="shared" ref="F6:F7" si="1">SUM(C6:E6)</f>
        <v>5539</v>
      </c>
      <c r="G6" s="47">
        <v>4667</v>
      </c>
      <c r="H6" s="47">
        <v>2696</v>
      </c>
      <c r="I6" s="47">
        <v>2902</v>
      </c>
      <c r="J6" s="47">
        <f t="shared" si="0"/>
        <v>10265</v>
      </c>
    </row>
    <row r="7" spans="1:10" outlineLevel="1" x14ac:dyDescent="0.3">
      <c r="A7" s="46" t="s">
        <v>69</v>
      </c>
      <c r="B7" s="46" t="s">
        <v>119</v>
      </c>
      <c r="C7" s="47">
        <v>5282</v>
      </c>
      <c r="D7" s="47">
        <v>8053</v>
      </c>
      <c r="E7" s="47">
        <v>1785</v>
      </c>
      <c r="F7" s="47">
        <f t="shared" si="1"/>
        <v>15120</v>
      </c>
      <c r="G7" s="47">
        <v>8290</v>
      </c>
      <c r="H7" s="47">
        <v>4737</v>
      </c>
      <c r="I7" s="47">
        <v>2708</v>
      </c>
      <c r="J7" s="47">
        <f t="shared" si="0"/>
        <v>15735</v>
      </c>
    </row>
    <row r="8" spans="1:10" x14ac:dyDescent="0.3">
      <c r="A8" s="48" t="s">
        <v>179</v>
      </c>
      <c r="B8" s="48"/>
      <c r="C8" s="49">
        <f t="shared" ref="C8:E8" si="2">SUM(C5:C7)</f>
        <v>10407</v>
      </c>
      <c r="D8" s="49">
        <f t="shared" si="2"/>
        <v>17523</v>
      </c>
      <c r="E8" s="49">
        <f t="shared" si="2"/>
        <v>11585</v>
      </c>
      <c r="F8" s="49">
        <f>SUM(F5:F7)</f>
        <v>39515</v>
      </c>
      <c r="G8" s="49">
        <f t="shared" ref="G8:I8" si="3">SUM(G5:G7)</f>
        <v>19526</v>
      </c>
      <c r="H8" s="49">
        <f t="shared" si="3"/>
        <v>10513</v>
      </c>
      <c r="I8" s="49">
        <f t="shared" si="3"/>
        <v>10063</v>
      </c>
      <c r="J8" s="49">
        <f>SUM(J5:J7)</f>
        <v>40102</v>
      </c>
    </row>
    <row r="9" spans="1:10" outlineLevel="1" x14ac:dyDescent="0.3">
      <c r="A9" s="46" t="s">
        <v>80</v>
      </c>
      <c r="B9" s="46" t="s">
        <v>81</v>
      </c>
      <c r="C9" s="47">
        <v>2834</v>
      </c>
      <c r="D9" s="47">
        <v>7729</v>
      </c>
      <c r="E9" s="47">
        <v>2300</v>
      </c>
      <c r="F9" s="47">
        <f>SUM(C9:E9)</f>
        <v>12863</v>
      </c>
      <c r="G9" s="47">
        <v>4891</v>
      </c>
      <c r="H9" s="47">
        <v>6613</v>
      </c>
      <c r="I9" s="47">
        <v>2199</v>
      </c>
      <c r="J9" s="47">
        <f t="shared" ref="J9:J12" si="4">SUM(G9:I9)</f>
        <v>13703</v>
      </c>
    </row>
    <row r="10" spans="1:10" outlineLevel="1" x14ac:dyDescent="0.3">
      <c r="A10" s="46" t="s">
        <v>80</v>
      </c>
      <c r="B10" s="46" t="s">
        <v>84</v>
      </c>
      <c r="C10" s="47">
        <v>3253</v>
      </c>
      <c r="D10" s="47">
        <v>2209</v>
      </c>
      <c r="E10" s="47">
        <v>5973</v>
      </c>
      <c r="F10" s="47">
        <f t="shared" ref="F10:F17" si="5">SUM(C10:E10)</f>
        <v>11435</v>
      </c>
      <c r="G10" s="47">
        <v>8444</v>
      </c>
      <c r="H10" s="47">
        <v>7809</v>
      </c>
      <c r="I10" s="47">
        <v>8853</v>
      </c>
      <c r="J10" s="47">
        <f t="shared" si="4"/>
        <v>25106</v>
      </c>
    </row>
    <row r="11" spans="1:10" outlineLevel="1" x14ac:dyDescent="0.3">
      <c r="A11" s="46" t="s">
        <v>80</v>
      </c>
      <c r="B11" s="46" t="s">
        <v>89</v>
      </c>
      <c r="C11" s="47">
        <v>3630</v>
      </c>
      <c r="D11" s="47">
        <v>7375</v>
      </c>
      <c r="E11" s="47">
        <v>4622</v>
      </c>
      <c r="F11" s="47">
        <f t="shared" si="5"/>
        <v>15627</v>
      </c>
      <c r="G11" s="47">
        <v>2979</v>
      </c>
      <c r="H11" s="47">
        <v>4797</v>
      </c>
      <c r="I11" s="47">
        <v>3826</v>
      </c>
      <c r="J11" s="47">
        <f t="shared" si="4"/>
        <v>11602</v>
      </c>
    </row>
    <row r="12" spans="1:10" outlineLevel="1" x14ac:dyDescent="0.3">
      <c r="A12" s="46" t="s">
        <v>80</v>
      </c>
      <c r="B12" s="46" t="s">
        <v>170</v>
      </c>
      <c r="C12" s="47">
        <v>1412</v>
      </c>
      <c r="D12" s="47">
        <v>8295</v>
      </c>
      <c r="E12" s="47">
        <v>8053</v>
      </c>
      <c r="F12" s="47">
        <f t="shared" si="5"/>
        <v>17760</v>
      </c>
      <c r="G12" s="47">
        <v>5170</v>
      </c>
      <c r="H12" s="47">
        <v>7499</v>
      </c>
      <c r="I12" s="47">
        <v>5124</v>
      </c>
      <c r="J12" s="47">
        <f t="shared" si="4"/>
        <v>17793</v>
      </c>
    </row>
    <row r="13" spans="1:10" x14ac:dyDescent="0.3">
      <c r="A13" s="50" t="s">
        <v>290</v>
      </c>
      <c r="B13" s="50"/>
      <c r="C13" s="51">
        <f t="shared" ref="C13:E13" si="6">SUM(C9:C12)</f>
        <v>11129</v>
      </c>
      <c r="D13" s="51">
        <f t="shared" si="6"/>
        <v>25608</v>
      </c>
      <c r="E13" s="51">
        <f t="shared" si="6"/>
        <v>20948</v>
      </c>
      <c r="F13" s="51">
        <f>SUM(F9:F12)</f>
        <v>57685</v>
      </c>
      <c r="G13" s="51">
        <f>SUM(G9:G12)</f>
        <v>21484</v>
      </c>
      <c r="H13" s="51">
        <f t="shared" ref="H13:I13" si="7">SUM(H9:H12)</f>
        <v>26718</v>
      </c>
      <c r="I13" s="51">
        <f t="shared" si="7"/>
        <v>20002</v>
      </c>
      <c r="J13" s="51">
        <f>SUM(J9:J12)</f>
        <v>68204</v>
      </c>
    </row>
    <row r="14" spans="1:10" outlineLevel="1" x14ac:dyDescent="0.3">
      <c r="A14" s="46" t="s">
        <v>66</v>
      </c>
      <c r="B14" s="46" t="s">
        <v>67</v>
      </c>
      <c r="C14" s="47">
        <v>7346</v>
      </c>
      <c r="D14" s="47">
        <v>3006</v>
      </c>
      <c r="E14" s="47">
        <v>1182</v>
      </c>
      <c r="F14" s="47">
        <f t="shared" si="5"/>
        <v>11534</v>
      </c>
      <c r="G14" s="47">
        <v>7668</v>
      </c>
      <c r="H14" s="47">
        <v>6698</v>
      </c>
      <c r="I14" s="47">
        <v>3030</v>
      </c>
      <c r="J14" s="47">
        <f t="shared" ref="J14:J17" si="8">SUM(G14:I14)</f>
        <v>17396</v>
      </c>
    </row>
    <row r="15" spans="1:10" outlineLevel="1" x14ac:dyDescent="0.3">
      <c r="A15" s="46" t="s">
        <v>66</v>
      </c>
      <c r="B15" s="46" t="s">
        <v>72</v>
      </c>
      <c r="C15" s="47">
        <v>7765</v>
      </c>
      <c r="D15" s="47">
        <v>4344</v>
      </c>
      <c r="E15" s="47">
        <v>2915</v>
      </c>
      <c r="F15" s="47">
        <f t="shared" si="5"/>
        <v>15024</v>
      </c>
      <c r="G15" s="47">
        <v>5170</v>
      </c>
      <c r="H15" s="47">
        <v>4461</v>
      </c>
      <c r="I15" s="47">
        <v>3929</v>
      </c>
      <c r="J15" s="47">
        <f t="shared" si="8"/>
        <v>13560</v>
      </c>
    </row>
    <row r="16" spans="1:10" outlineLevel="1" x14ac:dyDescent="0.3">
      <c r="A16" s="46" t="s">
        <v>66</v>
      </c>
      <c r="B16" s="46" t="s">
        <v>74</v>
      </c>
      <c r="C16" s="47">
        <v>7738</v>
      </c>
      <c r="D16" s="47">
        <v>4573</v>
      </c>
      <c r="E16" s="47">
        <v>1411</v>
      </c>
      <c r="F16" s="47">
        <f t="shared" si="5"/>
        <v>13722</v>
      </c>
      <c r="G16" s="47">
        <v>6240</v>
      </c>
      <c r="H16" s="47">
        <v>5119</v>
      </c>
      <c r="I16" s="47">
        <v>3971</v>
      </c>
      <c r="J16" s="47">
        <f t="shared" si="8"/>
        <v>15330</v>
      </c>
    </row>
    <row r="17" spans="1:10" outlineLevel="1" x14ac:dyDescent="0.3">
      <c r="A17" s="46" t="s">
        <v>66</v>
      </c>
      <c r="B17" s="46" t="s">
        <v>107</v>
      </c>
      <c r="C17" s="47">
        <v>7691</v>
      </c>
      <c r="D17" s="47">
        <v>1701</v>
      </c>
      <c r="E17" s="47">
        <v>5987</v>
      </c>
      <c r="F17" s="47">
        <f t="shared" si="5"/>
        <v>15379</v>
      </c>
      <c r="G17" s="47">
        <v>8876</v>
      </c>
      <c r="H17" s="47">
        <v>5313</v>
      </c>
      <c r="I17" s="47">
        <v>2062</v>
      </c>
      <c r="J17" s="47">
        <f t="shared" si="8"/>
        <v>16251</v>
      </c>
    </row>
    <row r="18" spans="1:10" x14ac:dyDescent="0.3">
      <c r="A18" s="52" t="s">
        <v>291</v>
      </c>
      <c r="B18" s="52"/>
      <c r="C18" s="53">
        <f t="shared" ref="C18:E18" si="9">SUM(C14:C17)</f>
        <v>30540</v>
      </c>
      <c r="D18" s="53">
        <f t="shared" si="9"/>
        <v>13624</v>
      </c>
      <c r="E18" s="53">
        <f t="shared" si="9"/>
        <v>11495</v>
      </c>
      <c r="F18" s="53">
        <f>SUM(F14:F17)</f>
        <v>55659</v>
      </c>
      <c r="G18" s="53">
        <f t="shared" ref="G18:I18" si="10">SUM(G14:G17)</f>
        <v>27954</v>
      </c>
      <c r="H18" s="53">
        <f t="shared" si="10"/>
        <v>21591</v>
      </c>
      <c r="I18" s="53">
        <f t="shared" si="10"/>
        <v>12992</v>
      </c>
      <c r="J18" s="53">
        <f>SUM(J14:J17)</f>
        <v>62537</v>
      </c>
    </row>
  </sheetData>
  <mergeCells count="1">
    <mergeCell ref="A1:J3"/>
  </mergeCells>
  <pageMargins left="0.7" right="0.7" top="0.75" bottom="0.75" header="0.3" footer="0.3"/>
  <pageSetup paperSize="9" orientation="portrait" r:id="rId1"/>
  <ignoredErrors>
    <ignoredError sqref="F8:J13"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8"/>
  <sheetViews>
    <sheetView showGridLines="0" zoomScaleNormal="100" workbookViewId="0">
      <selection activeCell="C4" sqref="C1:E1048576"/>
    </sheetView>
  </sheetViews>
  <sheetFormatPr defaultRowHeight="14.4" outlineLevelCol="1" x14ac:dyDescent="0.3"/>
  <cols>
    <col min="1" max="1" width="17.44140625" bestFit="1" customWidth="1"/>
    <col min="2" max="2" width="10.88671875" bestFit="1" customWidth="1"/>
    <col min="3" max="5" width="9.6640625" hidden="1" customWidth="1" outlineLevel="1"/>
    <col min="6" max="6" width="9.6640625" style="33" bestFit="1" customWidth="1" collapsed="1"/>
    <col min="7" max="9" width="9.6640625" style="33" bestFit="1" customWidth="1"/>
    <col min="10" max="10" width="9.6640625" bestFit="1" customWidth="1"/>
  </cols>
  <sheetData>
    <row r="1" spans="1:10" x14ac:dyDescent="0.3">
      <c r="A1" s="117" t="s">
        <v>180</v>
      </c>
      <c r="B1" s="117"/>
      <c r="C1" s="117"/>
      <c r="D1" s="117"/>
      <c r="E1" s="117"/>
      <c r="F1" s="117"/>
      <c r="G1" s="117"/>
      <c r="H1" s="117"/>
      <c r="I1" s="117"/>
      <c r="J1" s="117"/>
    </row>
    <row r="2" spans="1:10" x14ac:dyDescent="0.3">
      <c r="A2" s="117"/>
      <c r="B2" s="117"/>
      <c r="C2" s="117"/>
      <c r="D2" s="117"/>
      <c r="E2" s="117"/>
      <c r="F2" s="117"/>
      <c r="G2" s="117"/>
      <c r="H2" s="117"/>
      <c r="I2" s="117"/>
      <c r="J2" s="117"/>
    </row>
    <row r="3" spans="1:10" x14ac:dyDescent="0.3">
      <c r="A3" s="117"/>
      <c r="B3" s="117"/>
      <c r="C3" s="117"/>
      <c r="D3" s="117"/>
      <c r="E3" s="117"/>
      <c r="F3" s="117"/>
      <c r="G3" s="117"/>
      <c r="H3" s="117"/>
      <c r="I3" s="117"/>
      <c r="J3" s="117"/>
    </row>
    <row r="4" spans="1:10" s="34" customFormat="1" x14ac:dyDescent="0.3">
      <c r="A4" s="44" t="s">
        <v>62</v>
      </c>
      <c r="B4" s="44" t="s">
        <v>63</v>
      </c>
      <c r="C4" s="44" t="s">
        <v>284</v>
      </c>
      <c r="D4" s="44" t="s">
        <v>285</v>
      </c>
      <c r="E4" s="44" t="s">
        <v>286</v>
      </c>
      <c r="F4" s="45" t="s">
        <v>177</v>
      </c>
      <c r="G4" s="45" t="s">
        <v>287</v>
      </c>
      <c r="H4" s="45" t="s">
        <v>288</v>
      </c>
      <c r="I4" s="45" t="s">
        <v>289</v>
      </c>
      <c r="J4" s="45" t="s">
        <v>178</v>
      </c>
    </row>
    <row r="5" spans="1:10" x14ac:dyDescent="0.3">
      <c r="A5" s="46" t="s">
        <v>69</v>
      </c>
      <c r="B5" s="46" t="s">
        <v>70</v>
      </c>
      <c r="C5" s="47">
        <v>2233</v>
      </c>
      <c r="D5" s="47">
        <v>8364</v>
      </c>
      <c r="E5" s="47">
        <v>8259</v>
      </c>
      <c r="F5" s="47">
        <f>SUM(C5:E5)</f>
        <v>18856</v>
      </c>
      <c r="G5" s="47">
        <v>6569</v>
      </c>
      <c r="H5" s="47">
        <v>3080</v>
      </c>
      <c r="I5" s="47">
        <v>4453</v>
      </c>
      <c r="J5" s="47">
        <f t="shared" ref="J5:J7" si="0">SUM(G5:I5)</f>
        <v>14102</v>
      </c>
    </row>
    <row r="6" spans="1:10" x14ac:dyDescent="0.3">
      <c r="A6" s="46" t="s">
        <v>69</v>
      </c>
      <c r="B6" s="46" t="s">
        <v>78</v>
      </c>
      <c r="C6" s="47">
        <v>2892</v>
      </c>
      <c r="D6" s="47">
        <v>1106</v>
      </c>
      <c r="E6" s="47">
        <v>1541</v>
      </c>
      <c r="F6" s="47">
        <f t="shared" ref="F6:F7" si="1">SUM(C6:E6)</f>
        <v>5539</v>
      </c>
      <c r="G6" s="47">
        <v>4667</v>
      </c>
      <c r="H6" s="47">
        <v>2696</v>
      </c>
      <c r="I6" s="47">
        <v>2902</v>
      </c>
      <c r="J6" s="47">
        <f t="shared" si="0"/>
        <v>10265</v>
      </c>
    </row>
    <row r="7" spans="1:10" x14ac:dyDescent="0.3">
      <c r="A7" s="46" t="s">
        <v>69</v>
      </c>
      <c r="B7" s="46" t="s">
        <v>119</v>
      </c>
      <c r="C7" s="47">
        <v>5282</v>
      </c>
      <c r="D7" s="47">
        <v>8053</v>
      </c>
      <c r="E7" s="47">
        <v>1785</v>
      </c>
      <c r="F7" s="47">
        <f t="shared" si="1"/>
        <v>15120</v>
      </c>
      <c r="G7" s="47">
        <v>8290</v>
      </c>
      <c r="H7" s="47">
        <v>4737</v>
      </c>
      <c r="I7" s="47">
        <v>2708</v>
      </c>
      <c r="J7" s="47">
        <f t="shared" si="0"/>
        <v>15735</v>
      </c>
    </row>
    <row r="8" spans="1:10" x14ac:dyDescent="0.3">
      <c r="A8" s="48" t="s">
        <v>179</v>
      </c>
      <c r="B8" s="48"/>
      <c r="C8" s="49">
        <f t="shared" ref="C8:E8" si="2">SUM(C5:C7)</f>
        <v>10407</v>
      </c>
      <c r="D8" s="49">
        <f t="shared" si="2"/>
        <v>17523</v>
      </c>
      <c r="E8" s="49">
        <f t="shared" si="2"/>
        <v>11585</v>
      </c>
      <c r="F8" s="49">
        <f>SUM(F5:F7)</f>
        <v>39515</v>
      </c>
      <c r="G8" s="49">
        <f t="shared" ref="G8:I8" si="3">SUM(G5:G7)</f>
        <v>19526</v>
      </c>
      <c r="H8" s="49">
        <f t="shared" si="3"/>
        <v>10513</v>
      </c>
      <c r="I8" s="49">
        <f t="shared" si="3"/>
        <v>10063</v>
      </c>
      <c r="J8" s="49">
        <f>SUM(J5:J7)</f>
        <v>40102</v>
      </c>
    </row>
    <row r="9" spans="1:10" x14ac:dyDescent="0.3">
      <c r="A9" s="46" t="s">
        <v>80</v>
      </c>
      <c r="B9" s="46" t="s">
        <v>81</v>
      </c>
      <c r="C9" s="47">
        <v>2834</v>
      </c>
      <c r="D9" s="47">
        <v>7729</v>
      </c>
      <c r="E9" s="47">
        <v>2300</v>
      </c>
      <c r="F9" s="47">
        <f>SUM(C9:E9)</f>
        <v>12863</v>
      </c>
      <c r="G9" s="47">
        <v>4891</v>
      </c>
      <c r="H9" s="47">
        <v>6613</v>
      </c>
      <c r="I9" s="47">
        <v>2199</v>
      </c>
      <c r="J9" s="47">
        <f t="shared" ref="J9:J12" si="4">SUM(G9:I9)</f>
        <v>13703</v>
      </c>
    </row>
    <row r="10" spans="1:10" x14ac:dyDescent="0.3">
      <c r="A10" s="46" t="s">
        <v>80</v>
      </c>
      <c r="B10" s="46" t="s">
        <v>84</v>
      </c>
      <c r="C10" s="47">
        <v>3253</v>
      </c>
      <c r="D10" s="47">
        <v>2209</v>
      </c>
      <c r="E10" s="47">
        <v>5973</v>
      </c>
      <c r="F10" s="47">
        <f t="shared" ref="F10:F17" si="5">SUM(C10:E10)</f>
        <v>11435</v>
      </c>
      <c r="G10" s="47">
        <v>8444</v>
      </c>
      <c r="H10" s="47">
        <v>7809</v>
      </c>
      <c r="I10" s="47">
        <v>8853</v>
      </c>
      <c r="J10" s="47">
        <f t="shared" si="4"/>
        <v>25106</v>
      </c>
    </row>
    <row r="11" spans="1:10" x14ac:dyDescent="0.3">
      <c r="A11" s="46" t="s">
        <v>80</v>
      </c>
      <c r="B11" s="46" t="s">
        <v>89</v>
      </c>
      <c r="C11" s="47">
        <v>3630</v>
      </c>
      <c r="D11" s="47">
        <v>7375</v>
      </c>
      <c r="E11" s="47">
        <v>4622</v>
      </c>
      <c r="F11" s="47">
        <f t="shared" si="5"/>
        <v>15627</v>
      </c>
      <c r="G11" s="47">
        <v>2979</v>
      </c>
      <c r="H11" s="47">
        <v>4797</v>
      </c>
      <c r="I11" s="47">
        <v>3826</v>
      </c>
      <c r="J11" s="47">
        <f t="shared" si="4"/>
        <v>11602</v>
      </c>
    </row>
    <row r="12" spans="1:10" x14ac:dyDescent="0.3">
      <c r="A12" s="46" t="s">
        <v>80</v>
      </c>
      <c r="B12" s="46" t="s">
        <v>170</v>
      </c>
      <c r="C12" s="47">
        <v>1412</v>
      </c>
      <c r="D12" s="47">
        <v>8295</v>
      </c>
      <c r="E12" s="47">
        <v>8053</v>
      </c>
      <c r="F12" s="47">
        <f t="shared" si="5"/>
        <v>17760</v>
      </c>
      <c r="G12" s="47">
        <v>5170</v>
      </c>
      <c r="H12" s="47">
        <v>7499</v>
      </c>
      <c r="I12" s="47">
        <v>5124</v>
      </c>
      <c r="J12" s="47">
        <f t="shared" si="4"/>
        <v>17793</v>
      </c>
    </row>
    <row r="13" spans="1:10" x14ac:dyDescent="0.3">
      <c r="A13" s="50" t="s">
        <v>290</v>
      </c>
      <c r="B13" s="50"/>
      <c r="C13" s="51">
        <f t="shared" ref="C13:E13" si="6">SUM(C9:C12)</f>
        <v>11129</v>
      </c>
      <c r="D13" s="51">
        <f t="shared" si="6"/>
        <v>25608</v>
      </c>
      <c r="E13" s="51">
        <f t="shared" si="6"/>
        <v>20948</v>
      </c>
      <c r="F13" s="51">
        <f>SUM(F9:F12)</f>
        <v>57685</v>
      </c>
      <c r="G13" s="51">
        <f>SUM(G9:G12)</f>
        <v>21484</v>
      </c>
      <c r="H13" s="51">
        <f t="shared" ref="H13:I13" si="7">SUM(H9:H12)</f>
        <v>26718</v>
      </c>
      <c r="I13" s="51">
        <f t="shared" si="7"/>
        <v>20002</v>
      </c>
      <c r="J13" s="51">
        <f>SUM(J9:J12)</f>
        <v>68204</v>
      </c>
    </row>
    <row r="14" spans="1:10" x14ac:dyDescent="0.3">
      <c r="A14" s="46" t="s">
        <v>66</v>
      </c>
      <c r="B14" s="46" t="s">
        <v>67</v>
      </c>
      <c r="C14" s="47">
        <v>7346</v>
      </c>
      <c r="D14" s="47">
        <v>3006</v>
      </c>
      <c r="E14" s="47">
        <v>1182</v>
      </c>
      <c r="F14" s="47">
        <f t="shared" si="5"/>
        <v>11534</v>
      </c>
      <c r="G14" s="47">
        <v>7668</v>
      </c>
      <c r="H14" s="47">
        <v>6698</v>
      </c>
      <c r="I14" s="47">
        <v>3030</v>
      </c>
      <c r="J14" s="47">
        <f t="shared" ref="J14:J17" si="8">SUM(G14:I14)</f>
        <v>17396</v>
      </c>
    </row>
    <row r="15" spans="1:10" x14ac:dyDescent="0.3">
      <c r="A15" s="46" t="s">
        <v>66</v>
      </c>
      <c r="B15" s="46" t="s">
        <v>72</v>
      </c>
      <c r="C15" s="47">
        <v>7765</v>
      </c>
      <c r="D15" s="47">
        <v>4344</v>
      </c>
      <c r="E15" s="47">
        <v>2915</v>
      </c>
      <c r="F15" s="47">
        <f t="shared" si="5"/>
        <v>15024</v>
      </c>
      <c r="G15" s="47">
        <v>5170</v>
      </c>
      <c r="H15" s="47">
        <v>4461</v>
      </c>
      <c r="I15" s="47">
        <v>3929</v>
      </c>
      <c r="J15" s="47">
        <f t="shared" si="8"/>
        <v>13560</v>
      </c>
    </row>
    <row r="16" spans="1:10" x14ac:dyDescent="0.3">
      <c r="A16" s="46" t="s">
        <v>66</v>
      </c>
      <c r="B16" s="46" t="s">
        <v>74</v>
      </c>
      <c r="C16" s="47">
        <v>7738</v>
      </c>
      <c r="D16" s="47">
        <v>4573</v>
      </c>
      <c r="E16" s="47">
        <v>1411</v>
      </c>
      <c r="F16" s="47">
        <f t="shared" si="5"/>
        <v>13722</v>
      </c>
      <c r="G16" s="47">
        <v>6240</v>
      </c>
      <c r="H16" s="47">
        <v>5119</v>
      </c>
      <c r="I16" s="47">
        <v>3971</v>
      </c>
      <c r="J16" s="47">
        <f t="shared" si="8"/>
        <v>15330</v>
      </c>
    </row>
    <row r="17" spans="1:10" x14ac:dyDescent="0.3">
      <c r="A17" s="46" t="s">
        <v>66</v>
      </c>
      <c r="B17" s="46" t="s">
        <v>107</v>
      </c>
      <c r="C17" s="47">
        <v>7691</v>
      </c>
      <c r="D17" s="47">
        <v>1701</v>
      </c>
      <c r="E17" s="47">
        <v>5987</v>
      </c>
      <c r="F17" s="47">
        <f t="shared" si="5"/>
        <v>15379</v>
      </c>
      <c r="G17" s="47">
        <v>8876</v>
      </c>
      <c r="H17" s="47">
        <v>5313</v>
      </c>
      <c r="I17" s="47">
        <v>2062</v>
      </c>
      <c r="J17" s="47">
        <f t="shared" si="8"/>
        <v>16251</v>
      </c>
    </row>
    <row r="18" spans="1:10" x14ac:dyDescent="0.3">
      <c r="A18" s="52" t="s">
        <v>291</v>
      </c>
      <c r="B18" s="52"/>
      <c r="C18" s="53">
        <f t="shared" ref="C18:E18" si="9">SUM(C14:C17)</f>
        <v>30540</v>
      </c>
      <c r="D18" s="53">
        <f t="shared" si="9"/>
        <v>13624</v>
      </c>
      <c r="E18" s="53">
        <f t="shared" si="9"/>
        <v>11495</v>
      </c>
      <c r="F18" s="53">
        <f>SUM(F14:F17)</f>
        <v>55659</v>
      </c>
      <c r="G18" s="53">
        <f t="shared" ref="G18:I18" si="10">SUM(G14:G17)</f>
        <v>27954</v>
      </c>
      <c r="H18" s="53">
        <f t="shared" si="10"/>
        <v>21591</v>
      </c>
      <c r="I18" s="53">
        <f t="shared" si="10"/>
        <v>12992</v>
      </c>
      <c r="J18" s="53">
        <f>SUM(J14:J17)</f>
        <v>62537</v>
      </c>
    </row>
  </sheetData>
  <mergeCells count="1">
    <mergeCell ref="A1:J3"/>
  </mergeCells>
  <pageMargins left="0.7" right="0.7" top="0.75" bottom="0.75" header="0.3" footer="0.3"/>
  <pageSetup paperSize="9" orientation="portrait" r:id="rId1"/>
  <ignoredErrors>
    <ignoredError sqref="F8:J1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B4:F18"/>
  <sheetViews>
    <sheetView showGridLines="0" zoomScaleNormal="100" workbookViewId="0">
      <selection activeCell="G22" sqref="G22"/>
    </sheetView>
  </sheetViews>
  <sheetFormatPr defaultRowHeight="14.4" x14ac:dyDescent="0.3"/>
  <cols>
    <col min="4" max="4" width="13.44140625" bestFit="1" customWidth="1"/>
    <col min="6" max="6" width="13.5546875" bestFit="1" customWidth="1"/>
  </cols>
  <sheetData>
    <row r="4" spans="2:6" x14ac:dyDescent="0.3">
      <c r="B4" s="27" t="s">
        <v>0</v>
      </c>
      <c r="C4" s="27" t="s">
        <v>171</v>
      </c>
      <c r="D4" s="28" t="s">
        <v>173</v>
      </c>
      <c r="E4" s="29" t="s">
        <v>174</v>
      </c>
      <c r="F4" s="29" t="s">
        <v>175</v>
      </c>
    </row>
    <row r="5" spans="2:6" x14ac:dyDescent="0.3">
      <c r="B5" s="6" t="s">
        <v>21</v>
      </c>
      <c r="C5" s="6">
        <v>88</v>
      </c>
      <c r="D5" s="30">
        <v>96</v>
      </c>
      <c r="E5" s="6">
        <f>SUM(C5:D5)</f>
        <v>184</v>
      </c>
      <c r="F5" s="111">
        <f>E5/$E$10</f>
        <v>0.32337434094903339</v>
      </c>
    </row>
    <row r="6" spans="2:6" x14ac:dyDescent="0.3">
      <c r="B6" s="6" t="s">
        <v>33</v>
      </c>
      <c r="C6" s="6">
        <v>55</v>
      </c>
      <c r="D6" s="30">
        <v>4</v>
      </c>
      <c r="E6" s="6">
        <f t="shared" ref="E6:E9" si="0">SUM(C6:D6)</f>
        <v>59</v>
      </c>
      <c r="F6" s="111">
        <f t="shared" ref="F6:F9" si="1">E6/$E$10</f>
        <v>0.10369068541300527</v>
      </c>
    </row>
    <row r="7" spans="2:6" x14ac:dyDescent="0.3">
      <c r="B7" s="6" t="s">
        <v>23</v>
      </c>
      <c r="C7" s="6">
        <v>50</v>
      </c>
      <c r="D7" s="30">
        <v>47</v>
      </c>
      <c r="E7" s="6">
        <f t="shared" si="0"/>
        <v>97</v>
      </c>
      <c r="F7" s="111">
        <f t="shared" si="1"/>
        <v>0.17047451669595781</v>
      </c>
    </row>
    <row r="8" spans="2:6" x14ac:dyDescent="0.3">
      <c r="B8" s="6" t="s">
        <v>35</v>
      </c>
      <c r="C8" s="6">
        <v>87</v>
      </c>
      <c r="D8" s="30">
        <v>21</v>
      </c>
      <c r="E8" s="6">
        <f t="shared" si="0"/>
        <v>108</v>
      </c>
      <c r="F8" s="111">
        <f t="shared" si="1"/>
        <v>0.18980667838312829</v>
      </c>
    </row>
    <row r="9" spans="2:6" x14ac:dyDescent="0.3">
      <c r="B9" s="6" t="s">
        <v>172</v>
      </c>
      <c r="C9" s="6">
        <v>26</v>
      </c>
      <c r="D9" s="30">
        <v>95</v>
      </c>
      <c r="E9" s="6">
        <f t="shared" si="0"/>
        <v>121</v>
      </c>
      <c r="F9" s="111">
        <f t="shared" si="1"/>
        <v>0.21265377855887521</v>
      </c>
    </row>
    <row r="10" spans="2:6" x14ac:dyDescent="0.3">
      <c r="B10" s="30"/>
      <c r="C10" s="31"/>
      <c r="D10" s="32" t="s">
        <v>176</v>
      </c>
      <c r="E10" s="6">
        <f>SUM(E5:E9)</f>
        <v>569</v>
      </c>
      <c r="F10" s="6"/>
    </row>
    <row r="12" spans="2:6" x14ac:dyDescent="0.3">
      <c r="B12" s="56"/>
      <c r="C12" s="118" t="s">
        <v>293</v>
      </c>
      <c r="D12" s="118"/>
      <c r="E12" s="118"/>
      <c r="F12" s="118"/>
    </row>
    <row r="13" spans="2:6" x14ac:dyDescent="0.3">
      <c r="B13" s="16" t="s">
        <v>292</v>
      </c>
      <c r="C13" s="54">
        <v>0.1</v>
      </c>
      <c r="D13" s="54">
        <v>0.2</v>
      </c>
      <c r="E13" s="54">
        <v>0.3</v>
      </c>
      <c r="F13" s="54">
        <v>0.4</v>
      </c>
    </row>
    <row r="14" spans="2:6" x14ac:dyDescent="0.3">
      <c r="B14" s="16">
        <v>1000</v>
      </c>
      <c r="C14" s="2">
        <f>$B14*C$13</f>
        <v>100</v>
      </c>
      <c r="D14" s="2">
        <f t="shared" ref="D14:F14" si="2">$B14*D$13</f>
        <v>200</v>
      </c>
      <c r="E14" s="2">
        <f t="shared" si="2"/>
        <v>300</v>
      </c>
      <c r="F14" s="2">
        <f t="shared" si="2"/>
        <v>400</v>
      </c>
    </row>
    <row r="15" spans="2:6" x14ac:dyDescent="0.3">
      <c r="B15" s="16">
        <v>2000</v>
      </c>
      <c r="C15" s="2">
        <f t="shared" ref="C15:F18" si="3">$B15*C$13</f>
        <v>200</v>
      </c>
      <c r="D15" s="2">
        <f t="shared" si="3"/>
        <v>400</v>
      </c>
      <c r="E15" s="2">
        <f t="shared" si="3"/>
        <v>600</v>
      </c>
      <c r="F15" s="2">
        <f t="shared" si="3"/>
        <v>800</v>
      </c>
    </row>
    <row r="16" spans="2:6" x14ac:dyDescent="0.3">
      <c r="B16" s="16">
        <v>3000</v>
      </c>
      <c r="C16" s="2">
        <f t="shared" si="3"/>
        <v>300</v>
      </c>
      <c r="D16" s="2">
        <f t="shared" si="3"/>
        <v>600</v>
      </c>
      <c r="E16" s="2">
        <f t="shared" si="3"/>
        <v>900</v>
      </c>
      <c r="F16" s="2">
        <f t="shared" si="3"/>
        <v>1200</v>
      </c>
    </row>
    <row r="17" spans="2:6" x14ac:dyDescent="0.3">
      <c r="B17" s="16">
        <v>4000</v>
      </c>
      <c r="C17" s="2">
        <f t="shared" si="3"/>
        <v>400</v>
      </c>
      <c r="D17" s="2">
        <f t="shared" si="3"/>
        <v>800</v>
      </c>
      <c r="E17" s="2">
        <f t="shared" si="3"/>
        <v>1200</v>
      </c>
      <c r="F17" s="2">
        <f t="shared" si="3"/>
        <v>1600</v>
      </c>
    </row>
    <row r="18" spans="2:6" x14ac:dyDescent="0.3">
      <c r="B18" s="16">
        <v>5000</v>
      </c>
      <c r="C18" s="2">
        <f t="shared" si="3"/>
        <v>500</v>
      </c>
      <c r="D18" s="2">
        <f t="shared" si="3"/>
        <v>1000</v>
      </c>
      <c r="E18" s="2">
        <f t="shared" si="3"/>
        <v>1500</v>
      </c>
      <c r="F18" s="2">
        <f t="shared" si="3"/>
        <v>2000</v>
      </c>
    </row>
  </sheetData>
  <mergeCells count="1">
    <mergeCell ref="C12:F1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M59"/>
  <sheetViews>
    <sheetView showGridLines="0" zoomScaleNormal="100" workbookViewId="0">
      <selection activeCell="J20" sqref="J20"/>
    </sheetView>
  </sheetViews>
  <sheetFormatPr defaultRowHeight="14.4" x14ac:dyDescent="0.3"/>
  <cols>
    <col min="1" max="1" width="17.88671875" bestFit="1" customWidth="1"/>
    <col min="2" max="2" width="16" bestFit="1" customWidth="1"/>
    <col min="3" max="3" width="13.6640625" customWidth="1"/>
    <col min="4" max="4" width="18.109375" bestFit="1" customWidth="1"/>
    <col min="5" max="6" width="16" bestFit="1" customWidth="1"/>
    <col min="8" max="8" width="10.5546875" customWidth="1"/>
    <col min="10" max="10" width="11.44140625" customWidth="1"/>
    <col min="11" max="12" width="14.109375" customWidth="1"/>
    <col min="13" max="13" width="24.88671875" bestFit="1" customWidth="1"/>
  </cols>
  <sheetData>
    <row r="1" spans="1:13" s="4" customFormat="1" ht="80.099999999999994" customHeight="1" x14ac:dyDescent="0.3">
      <c r="A1" s="3" t="s">
        <v>0</v>
      </c>
      <c r="B1" s="3" t="s">
        <v>1</v>
      </c>
      <c r="C1" s="3" t="s">
        <v>313</v>
      </c>
      <c r="D1" s="3" t="s">
        <v>314</v>
      </c>
      <c r="E1" s="3" t="s">
        <v>2</v>
      </c>
      <c r="F1" s="3" t="s">
        <v>3</v>
      </c>
      <c r="G1" s="3" t="s">
        <v>327</v>
      </c>
      <c r="H1" s="3" t="s">
        <v>330</v>
      </c>
      <c r="I1" s="3" t="s">
        <v>329</v>
      </c>
      <c r="J1" s="3" t="s">
        <v>328</v>
      </c>
      <c r="K1" s="3" t="s">
        <v>4</v>
      </c>
      <c r="L1" s="3" t="s">
        <v>5</v>
      </c>
      <c r="M1" s="3" t="s">
        <v>455</v>
      </c>
    </row>
    <row r="2" spans="1:13" x14ac:dyDescent="0.3">
      <c r="A2" s="46" t="s">
        <v>304</v>
      </c>
      <c r="B2" s="2" t="str">
        <f>TRIM(A2)</f>
        <v>MICK BROWN</v>
      </c>
      <c r="C2" s="2" t="str">
        <f>TRIM(LOWER(A2))</f>
        <v>mick brown</v>
      </c>
      <c r="D2" s="2" t="str">
        <f>UPPER(B2)</f>
        <v>MICK BROWN</v>
      </c>
      <c r="E2" s="2" t="str">
        <f>TRIM(PROPER(A2))</f>
        <v>Mick Brown</v>
      </c>
      <c r="F2" s="2" t="str">
        <f>TRIM(PROPER(B2))</f>
        <v>Mick Brown</v>
      </c>
      <c r="G2" s="2">
        <f>LEN(F2)</f>
        <v>10</v>
      </c>
      <c r="H2" s="2" t="str">
        <f>LEFT(F2,3)</f>
        <v>Mic</v>
      </c>
      <c r="I2" s="2" t="str">
        <f>RIGHT(F2,4)</f>
        <v>rown</v>
      </c>
      <c r="J2" s="2" t="str">
        <f>MID(F2,2,3)</f>
        <v>ick</v>
      </c>
      <c r="K2" s="46" t="s">
        <v>315</v>
      </c>
      <c r="L2" s="2" t="s">
        <v>316</v>
      </c>
      <c r="M2" s="2" t="s">
        <v>326</v>
      </c>
    </row>
    <row r="3" spans="1:13" x14ac:dyDescent="0.3">
      <c r="A3" s="46" t="s">
        <v>305</v>
      </c>
      <c r="B3" s="2" t="str">
        <f t="shared" ref="B3:B13" si="0">TRIM(A3)</f>
        <v>JANE WACO</v>
      </c>
      <c r="C3" s="2" t="str">
        <f t="shared" ref="C3:C13" si="1">TRIM(LOWER(A3))</f>
        <v>jane waco</v>
      </c>
      <c r="D3" s="2" t="str">
        <f t="shared" ref="D3:D13" si="2">UPPER(B3)</f>
        <v>JANE WACO</v>
      </c>
      <c r="E3" s="2" t="str">
        <f t="shared" ref="E3:F13" si="3">TRIM(PROPER(A3))</f>
        <v>Jane Waco</v>
      </c>
      <c r="F3" s="2" t="str">
        <f t="shared" si="3"/>
        <v>Jane Waco</v>
      </c>
      <c r="G3" s="2">
        <f t="shared" ref="G3:G13" si="4">LEN(F3)</f>
        <v>9</v>
      </c>
      <c r="H3" s="2" t="str">
        <f t="shared" ref="H3:H13" si="5">LEFT(F3,3)</f>
        <v>Jan</v>
      </c>
      <c r="I3" s="2" t="str">
        <f t="shared" ref="I3:I13" si="6">RIGHT(F3,4)</f>
        <v>Waco</v>
      </c>
      <c r="J3" s="2" t="str">
        <f t="shared" ref="J3:J13" si="7">MID(F3,2,3)</f>
        <v>ane</v>
      </c>
      <c r="K3" s="46" t="s">
        <v>317</v>
      </c>
      <c r="L3" s="2" t="s">
        <v>318</v>
      </c>
      <c r="M3" s="2" t="str">
        <f xml:space="preserve"> CONCATENATE(K3,".",L3,"@abc.com")</f>
        <v>Justin.Ritter@abc.com</v>
      </c>
    </row>
    <row r="4" spans="1:13" x14ac:dyDescent="0.3">
      <c r="A4" s="46" t="s">
        <v>306</v>
      </c>
      <c r="B4" s="2" t="str">
        <f t="shared" si="0"/>
        <v>JOSEPH HOLT</v>
      </c>
      <c r="C4" s="2" t="str">
        <f t="shared" si="1"/>
        <v>joseph holt</v>
      </c>
      <c r="D4" s="2" t="str">
        <f t="shared" si="2"/>
        <v>JOSEPH HOLT</v>
      </c>
      <c r="E4" s="2" t="str">
        <f t="shared" si="3"/>
        <v>Joseph Holt</v>
      </c>
      <c r="F4" s="2" t="str">
        <f t="shared" si="3"/>
        <v>Joseph Holt</v>
      </c>
      <c r="G4" s="2">
        <f t="shared" si="4"/>
        <v>11</v>
      </c>
      <c r="H4" s="2" t="str">
        <f t="shared" si="5"/>
        <v>Jos</v>
      </c>
      <c r="I4" s="2" t="str">
        <f t="shared" si="6"/>
        <v>Holt</v>
      </c>
      <c r="J4" s="2" t="str">
        <f t="shared" si="7"/>
        <v>ose</v>
      </c>
      <c r="K4" s="46" t="s">
        <v>319</v>
      </c>
      <c r="L4" s="2" t="s">
        <v>320</v>
      </c>
      <c r="M4" s="2" t="str">
        <f t="shared" ref="M4:M7" si="8" xml:space="preserve"> CONCATENATE(K4,".",L4,"@abc.com")</f>
        <v>Craig.Reiter@abc.com</v>
      </c>
    </row>
    <row r="5" spans="1:13" x14ac:dyDescent="0.3">
      <c r="A5" s="46" t="s">
        <v>307</v>
      </c>
      <c r="B5" s="2" t="str">
        <f t="shared" si="0"/>
        <v>GREG MAXWELL</v>
      </c>
      <c r="C5" s="2" t="str">
        <f t="shared" si="1"/>
        <v>greg maxwell</v>
      </c>
      <c r="D5" s="2" t="str">
        <f t="shared" si="2"/>
        <v>GREG MAXWELL</v>
      </c>
      <c r="E5" s="2" t="str">
        <f t="shared" si="3"/>
        <v>Greg Maxwell</v>
      </c>
      <c r="F5" s="2" t="str">
        <f t="shared" si="3"/>
        <v>Greg Maxwell</v>
      </c>
      <c r="G5" s="2">
        <f t="shared" si="4"/>
        <v>12</v>
      </c>
      <c r="H5" s="2" t="str">
        <f t="shared" si="5"/>
        <v>Gre</v>
      </c>
      <c r="I5" s="2" t="str">
        <f t="shared" si="6"/>
        <v>well</v>
      </c>
      <c r="J5" s="2" t="str">
        <f t="shared" si="7"/>
        <v>reg</v>
      </c>
      <c r="K5" s="46" t="s">
        <v>321</v>
      </c>
      <c r="L5" s="2" t="s">
        <v>322</v>
      </c>
      <c r="M5" s="2" t="str">
        <f t="shared" si="8"/>
        <v>Katherine.Murray@abc.com</v>
      </c>
    </row>
    <row r="6" spans="1:13" x14ac:dyDescent="0.3">
      <c r="A6" s="46" t="s">
        <v>308</v>
      </c>
      <c r="B6" s="2" t="str">
        <f t="shared" si="0"/>
        <v>ANTHONY JACOBS</v>
      </c>
      <c r="C6" s="2" t="str">
        <f t="shared" si="1"/>
        <v>anthony jacobs</v>
      </c>
      <c r="D6" s="2" t="str">
        <f t="shared" si="2"/>
        <v>ANTHONY JACOBS</v>
      </c>
      <c r="E6" s="2" t="str">
        <f t="shared" si="3"/>
        <v>Anthony Jacobs</v>
      </c>
      <c r="F6" s="2" t="str">
        <f t="shared" si="3"/>
        <v>Anthony Jacobs</v>
      </c>
      <c r="G6" s="2">
        <f t="shared" si="4"/>
        <v>14</v>
      </c>
      <c r="H6" s="2" t="str">
        <f t="shared" si="5"/>
        <v>Ant</v>
      </c>
      <c r="I6" s="2" t="str">
        <f t="shared" si="6"/>
        <v>cobs</v>
      </c>
      <c r="J6" s="2" t="str">
        <f t="shared" si="7"/>
        <v>nth</v>
      </c>
      <c r="K6" s="46" t="s">
        <v>315</v>
      </c>
      <c r="L6" s="2" t="s">
        <v>316</v>
      </c>
      <c r="M6" s="2" t="str">
        <f t="shared" si="8"/>
        <v>Rick.Hansen@abc.com</v>
      </c>
    </row>
    <row r="7" spans="1:13" x14ac:dyDescent="0.3">
      <c r="A7" s="46" t="s">
        <v>309</v>
      </c>
      <c r="B7" s="2" t="str">
        <f t="shared" si="0"/>
        <v>magdelene morse</v>
      </c>
      <c r="C7" s="2" t="str">
        <f t="shared" si="1"/>
        <v>magdelene morse</v>
      </c>
      <c r="D7" s="2" t="str">
        <f t="shared" si="2"/>
        <v>MAGDELENE MORSE</v>
      </c>
      <c r="E7" s="2" t="str">
        <f t="shared" si="3"/>
        <v>Magdelene Morse</v>
      </c>
      <c r="F7" s="2" t="str">
        <f t="shared" si="3"/>
        <v>Magdelene Morse</v>
      </c>
      <c r="G7" s="2">
        <f t="shared" si="4"/>
        <v>15</v>
      </c>
      <c r="H7" s="2" t="str">
        <f t="shared" si="5"/>
        <v>Mag</v>
      </c>
      <c r="I7" s="2" t="str">
        <f t="shared" si="6"/>
        <v>orse</v>
      </c>
      <c r="J7" s="2" t="str">
        <f t="shared" si="7"/>
        <v>agd</v>
      </c>
      <c r="K7" s="46" t="s">
        <v>22</v>
      </c>
      <c r="L7" s="2" t="s">
        <v>323</v>
      </c>
      <c r="M7" s="2" t="str">
        <f t="shared" si="8"/>
        <v>Jim.Mitchum@abc.com</v>
      </c>
    </row>
    <row r="8" spans="1:13" x14ac:dyDescent="0.3">
      <c r="A8" s="46" t="s">
        <v>310</v>
      </c>
      <c r="B8" s="2" t="str">
        <f t="shared" si="0"/>
        <v>vicky freymann</v>
      </c>
      <c r="C8" s="2" t="str">
        <f t="shared" si="1"/>
        <v>vicky freymann</v>
      </c>
      <c r="D8" s="2" t="str">
        <f t="shared" si="2"/>
        <v>VICKY FREYMANN</v>
      </c>
      <c r="E8" s="2" t="str">
        <f t="shared" si="3"/>
        <v>Vicky Freymann</v>
      </c>
      <c r="F8" s="2" t="str">
        <f t="shared" si="3"/>
        <v>Vicky Freymann</v>
      </c>
      <c r="G8" s="2">
        <f t="shared" si="4"/>
        <v>14</v>
      </c>
      <c r="H8" s="2" t="str">
        <f t="shared" si="5"/>
        <v>Vic</v>
      </c>
      <c r="I8" s="2" t="str">
        <f t="shared" si="6"/>
        <v>mann</v>
      </c>
      <c r="J8" s="2" t="str">
        <f t="shared" si="7"/>
        <v>ick</v>
      </c>
      <c r="K8" s="85" t="s">
        <v>324</v>
      </c>
      <c r="L8" s="86" t="s">
        <v>325</v>
      </c>
      <c r="M8" s="2" t="str">
        <f>K8&amp;"."&amp;L8&amp;"@abc.com"</f>
        <v>Toby.Swindell@abc.com</v>
      </c>
    </row>
    <row r="9" spans="1:13" x14ac:dyDescent="0.3">
      <c r="A9" s="46" t="s">
        <v>311</v>
      </c>
      <c r="B9" s="2" t="str">
        <f t="shared" si="0"/>
        <v>patrick jones</v>
      </c>
      <c r="C9" s="2" t="str">
        <f t="shared" si="1"/>
        <v>patrick jones</v>
      </c>
      <c r="D9" s="2" t="str">
        <f t="shared" si="2"/>
        <v>PATRICK JONES</v>
      </c>
      <c r="E9" s="2" t="str">
        <f t="shared" si="3"/>
        <v>Patrick Jones</v>
      </c>
      <c r="F9" s="2" t="str">
        <f t="shared" si="3"/>
        <v>Patrick Jones</v>
      </c>
      <c r="G9" s="2">
        <f t="shared" si="4"/>
        <v>13</v>
      </c>
      <c r="H9" s="2" t="str">
        <f t="shared" si="5"/>
        <v>Pat</v>
      </c>
      <c r="I9" s="2" t="str">
        <f t="shared" si="6"/>
        <v>ones</v>
      </c>
      <c r="J9" s="2" t="str">
        <f t="shared" si="7"/>
        <v>atr</v>
      </c>
      <c r="K9" s="85" t="s">
        <v>294</v>
      </c>
      <c r="L9" s="86" t="s">
        <v>295</v>
      </c>
      <c r="M9" s="2" t="str">
        <f t="shared" ref="M9:M13" si="9">K9&amp;"."&amp;L9&amp;"@abc.com"</f>
        <v>Greg.Maxwell@abc.com</v>
      </c>
    </row>
    <row r="10" spans="1:13" x14ac:dyDescent="0.3">
      <c r="A10" s="46" t="s">
        <v>312</v>
      </c>
      <c r="B10" s="2" t="str">
        <f t="shared" si="0"/>
        <v>jim sink</v>
      </c>
      <c r="C10" s="2" t="str">
        <f t="shared" si="1"/>
        <v>jim sink</v>
      </c>
      <c r="D10" s="2" t="str">
        <f t="shared" si="2"/>
        <v>JIM SINK</v>
      </c>
      <c r="E10" s="2" t="str">
        <f t="shared" si="3"/>
        <v>Jim Sink</v>
      </c>
      <c r="F10" s="2" t="str">
        <f t="shared" si="3"/>
        <v>Jim Sink</v>
      </c>
      <c r="G10" s="2">
        <f t="shared" si="4"/>
        <v>8</v>
      </c>
      <c r="H10" s="2" t="str">
        <f t="shared" si="5"/>
        <v>Jim</v>
      </c>
      <c r="I10" s="2" t="str">
        <f t="shared" si="6"/>
        <v>Sink</v>
      </c>
      <c r="J10" s="2" t="str">
        <f t="shared" si="7"/>
        <v xml:space="preserve">im </v>
      </c>
      <c r="K10" s="85" t="s">
        <v>296</v>
      </c>
      <c r="L10" s="86" t="s">
        <v>297</v>
      </c>
      <c r="M10" s="2" t="str">
        <f t="shared" si="9"/>
        <v>Anthony.Jacobs@abc.com</v>
      </c>
    </row>
    <row r="11" spans="1:13" x14ac:dyDescent="0.3">
      <c r="A11" s="46" t="s">
        <v>94</v>
      </c>
      <c r="B11" s="2" t="str">
        <f t="shared" si="0"/>
        <v>Ritsa Hightower</v>
      </c>
      <c r="C11" s="2" t="str">
        <f t="shared" si="1"/>
        <v>ritsa hightower</v>
      </c>
      <c r="D11" s="2" t="str">
        <f t="shared" si="2"/>
        <v>RITSA HIGHTOWER</v>
      </c>
      <c r="E11" s="2" t="str">
        <f t="shared" si="3"/>
        <v>Ritsa Hightower</v>
      </c>
      <c r="F11" s="2" t="str">
        <f t="shared" si="3"/>
        <v>Ritsa Hightower</v>
      </c>
      <c r="G11" s="2">
        <f t="shared" si="4"/>
        <v>15</v>
      </c>
      <c r="H11" s="2" t="str">
        <f t="shared" si="5"/>
        <v>Rit</v>
      </c>
      <c r="I11" s="2" t="str">
        <f t="shared" si="6"/>
        <v>ower</v>
      </c>
      <c r="J11" s="2" t="str">
        <f t="shared" si="7"/>
        <v>its</v>
      </c>
      <c r="K11" s="85" t="s">
        <v>298</v>
      </c>
      <c r="L11" s="86" t="s">
        <v>299</v>
      </c>
      <c r="M11" s="2" t="str">
        <f t="shared" si="9"/>
        <v>Magdelene.Morse@abc.com</v>
      </c>
    </row>
    <row r="12" spans="1:13" x14ac:dyDescent="0.3">
      <c r="A12" s="46" t="s">
        <v>95</v>
      </c>
      <c r="B12" s="2" t="str">
        <f t="shared" si="0"/>
        <v>Ann Blume</v>
      </c>
      <c r="C12" s="2" t="str">
        <f t="shared" si="1"/>
        <v>ann blume</v>
      </c>
      <c r="D12" s="2" t="str">
        <f t="shared" si="2"/>
        <v>ANN BLUME</v>
      </c>
      <c r="E12" s="2" t="str">
        <f t="shared" si="3"/>
        <v>Ann Blume</v>
      </c>
      <c r="F12" s="2" t="str">
        <f t="shared" si="3"/>
        <v>Ann Blume</v>
      </c>
      <c r="G12" s="2">
        <f t="shared" si="4"/>
        <v>9</v>
      </c>
      <c r="H12" s="2" t="str">
        <f t="shared" si="5"/>
        <v>Ann</v>
      </c>
      <c r="I12" s="2" t="str">
        <f t="shared" si="6"/>
        <v>lume</v>
      </c>
      <c r="J12" s="2" t="str">
        <f t="shared" si="7"/>
        <v xml:space="preserve">nn </v>
      </c>
      <c r="K12" s="85" t="s">
        <v>300</v>
      </c>
      <c r="L12" s="86" t="s">
        <v>301</v>
      </c>
      <c r="M12" s="2" t="str">
        <f t="shared" si="9"/>
        <v>Vicky.Freymann@abc.com</v>
      </c>
    </row>
    <row r="13" spans="1:13" x14ac:dyDescent="0.3">
      <c r="A13" s="46" t="s">
        <v>96</v>
      </c>
      <c r="B13" s="2" t="str">
        <f t="shared" si="0"/>
        <v>Sue Ann Reed</v>
      </c>
      <c r="C13" s="2" t="str">
        <f t="shared" si="1"/>
        <v>sue ann reed</v>
      </c>
      <c r="D13" s="2" t="str">
        <f t="shared" si="2"/>
        <v>SUE ANN REED</v>
      </c>
      <c r="E13" s="2" t="str">
        <f t="shared" si="3"/>
        <v>Sue Ann Reed</v>
      </c>
      <c r="F13" s="2" t="str">
        <f t="shared" si="3"/>
        <v>Sue Ann Reed</v>
      </c>
      <c r="G13" s="2">
        <f t="shared" si="4"/>
        <v>12</v>
      </c>
      <c r="H13" s="2" t="str">
        <f t="shared" si="5"/>
        <v>Sue</v>
      </c>
      <c r="I13" s="2" t="str">
        <f t="shared" si="6"/>
        <v>Reed</v>
      </c>
      <c r="J13" s="2" t="str">
        <f t="shared" si="7"/>
        <v xml:space="preserve">ue </v>
      </c>
      <c r="K13" s="85" t="s">
        <v>302</v>
      </c>
      <c r="L13" s="86" t="s">
        <v>303</v>
      </c>
      <c r="M13" s="2" t="str">
        <f t="shared" si="9"/>
        <v>Peter.Fuller@abc.com</v>
      </c>
    </row>
    <row r="14" spans="1:13" x14ac:dyDescent="0.3">
      <c r="A14" s="59"/>
      <c r="K14" s="59"/>
    </row>
    <row r="15" spans="1:13" x14ac:dyDescent="0.3">
      <c r="A15" s="59"/>
    </row>
    <row r="16" spans="1:13" x14ac:dyDescent="0.3">
      <c r="A16" s="59"/>
    </row>
    <row r="17" spans="1:1" x14ac:dyDescent="0.3">
      <c r="A17" s="59"/>
    </row>
    <row r="18" spans="1:1" x14ac:dyDescent="0.3">
      <c r="A18" s="59"/>
    </row>
    <row r="19" spans="1:1" x14ac:dyDescent="0.3">
      <c r="A19" s="59"/>
    </row>
    <row r="20" spans="1:1" x14ac:dyDescent="0.3">
      <c r="A20" s="59"/>
    </row>
    <row r="21" spans="1:1" x14ac:dyDescent="0.3">
      <c r="A21" s="59"/>
    </row>
    <row r="22" spans="1:1" x14ac:dyDescent="0.3">
      <c r="A22" s="59"/>
    </row>
    <row r="23" spans="1:1" x14ac:dyDescent="0.3">
      <c r="A23" s="59"/>
    </row>
    <row r="24" spans="1:1" x14ac:dyDescent="0.3">
      <c r="A24" s="59"/>
    </row>
    <row r="25" spans="1:1" x14ac:dyDescent="0.3">
      <c r="A25" s="59"/>
    </row>
    <row r="26" spans="1:1" x14ac:dyDescent="0.3">
      <c r="A26" s="59"/>
    </row>
    <row r="27" spans="1:1" x14ac:dyDescent="0.3">
      <c r="A27" s="59"/>
    </row>
    <row r="28" spans="1:1" x14ac:dyDescent="0.3">
      <c r="A28" s="59"/>
    </row>
    <row r="29" spans="1:1" x14ac:dyDescent="0.3">
      <c r="A29" s="59"/>
    </row>
    <row r="30" spans="1:1" x14ac:dyDescent="0.3">
      <c r="A30" s="59"/>
    </row>
    <row r="31" spans="1:1" x14ac:dyDescent="0.3">
      <c r="A31" s="59"/>
    </row>
    <row r="32" spans="1:1" x14ac:dyDescent="0.3">
      <c r="A32" s="59"/>
    </row>
    <row r="33" spans="1:1" x14ac:dyDescent="0.3">
      <c r="A33" s="59"/>
    </row>
    <row r="34" spans="1:1" x14ac:dyDescent="0.3">
      <c r="A34" s="59"/>
    </row>
    <row r="35" spans="1:1" x14ac:dyDescent="0.3">
      <c r="A35" s="59"/>
    </row>
    <row r="36" spans="1:1" x14ac:dyDescent="0.3">
      <c r="A36" s="59"/>
    </row>
    <row r="37" spans="1:1" x14ac:dyDescent="0.3">
      <c r="A37" s="59"/>
    </row>
    <row r="38" spans="1:1" x14ac:dyDescent="0.3">
      <c r="A38" s="59"/>
    </row>
    <row r="39" spans="1:1" x14ac:dyDescent="0.3">
      <c r="A39" s="59"/>
    </row>
    <row r="40" spans="1:1" x14ac:dyDescent="0.3">
      <c r="A40" s="59"/>
    </row>
    <row r="41" spans="1:1" x14ac:dyDescent="0.3">
      <c r="A41" s="59"/>
    </row>
    <row r="42" spans="1:1" x14ac:dyDescent="0.3">
      <c r="A42" s="59"/>
    </row>
    <row r="43" spans="1:1" x14ac:dyDescent="0.3">
      <c r="A43" s="59"/>
    </row>
    <row r="44" spans="1:1" x14ac:dyDescent="0.3">
      <c r="A44" s="59"/>
    </row>
    <row r="45" spans="1:1" x14ac:dyDescent="0.3">
      <c r="A45" s="59"/>
    </row>
    <row r="46" spans="1:1" x14ac:dyDescent="0.3">
      <c r="A46" s="59"/>
    </row>
    <row r="47" spans="1:1" x14ac:dyDescent="0.3">
      <c r="A47" s="59"/>
    </row>
    <row r="48" spans="1:1" x14ac:dyDescent="0.3">
      <c r="A48" s="59"/>
    </row>
    <row r="49" spans="1:1" x14ac:dyDescent="0.3">
      <c r="A49" s="59"/>
    </row>
    <row r="50" spans="1:1" x14ac:dyDescent="0.3">
      <c r="A50" s="59"/>
    </row>
    <row r="51" spans="1:1" x14ac:dyDescent="0.3">
      <c r="A51" s="59"/>
    </row>
    <row r="52" spans="1:1" x14ac:dyDescent="0.3">
      <c r="A52" s="59"/>
    </row>
    <row r="53" spans="1:1" x14ac:dyDescent="0.3">
      <c r="A53" s="59"/>
    </row>
    <row r="54" spans="1:1" x14ac:dyDescent="0.3">
      <c r="A54" s="59"/>
    </row>
    <row r="55" spans="1:1" x14ac:dyDescent="0.3">
      <c r="A55" s="59"/>
    </row>
    <row r="56" spans="1:1" x14ac:dyDescent="0.3">
      <c r="A56" s="59"/>
    </row>
    <row r="57" spans="1:1" x14ac:dyDescent="0.3">
      <c r="A57" s="59"/>
    </row>
    <row r="58" spans="1:1" x14ac:dyDescent="0.3">
      <c r="A58" s="59"/>
    </row>
    <row r="59" spans="1:1" x14ac:dyDescent="0.3">
      <c r="A59" s="5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2"/>
  <sheetViews>
    <sheetView showGridLines="0" topLeftCell="A40" zoomScale="115" zoomScaleNormal="115" workbookViewId="0">
      <selection activeCell="G60" sqref="G60:G62"/>
    </sheetView>
  </sheetViews>
  <sheetFormatPr defaultRowHeight="14.4" x14ac:dyDescent="0.3"/>
  <cols>
    <col min="1" max="1" width="12.109375" customWidth="1"/>
    <col min="2" max="2" width="16" bestFit="1" customWidth="1"/>
    <col min="3" max="3" width="15.109375" customWidth="1"/>
    <col min="4" max="4" width="11.33203125" customWidth="1"/>
    <col min="5" max="6" width="11.109375" customWidth="1"/>
    <col min="7" max="7" width="16" bestFit="1" customWidth="1"/>
    <col min="8" max="8" width="17.109375" customWidth="1"/>
    <col min="9" max="9" width="22.5546875" customWidth="1"/>
    <col min="10" max="10" width="2.6640625" customWidth="1"/>
    <col min="11" max="11" width="10.5546875" bestFit="1" customWidth="1"/>
  </cols>
  <sheetData>
    <row r="1" spans="1:11" s="4" customFormat="1" ht="27.6" x14ac:dyDescent="0.3">
      <c r="A1" s="11" t="s">
        <v>331</v>
      </c>
      <c r="B1" s="11" t="s">
        <v>332</v>
      </c>
      <c r="C1" s="11" t="s">
        <v>333</v>
      </c>
      <c r="D1" s="11" t="s">
        <v>334</v>
      </c>
      <c r="E1" s="11" t="s">
        <v>335</v>
      </c>
      <c r="F1" s="11" t="s">
        <v>336</v>
      </c>
      <c r="G1" s="11" t="s">
        <v>15</v>
      </c>
      <c r="H1" s="11" t="s">
        <v>13</v>
      </c>
      <c r="I1" s="11" t="s">
        <v>337</v>
      </c>
      <c r="K1" s="10" t="s">
        <v>14</v>
      </c>
    </row>
    <row r="2" spans="1:11" x14ac:dyDescent="0.3">
      <c r="A2" s="8">
        <v>44741</v>
      </c>
      <c r="B2" s="69">
        <f ca="1">NOW()</f>
        <v>44802.259029629633</v>
      </c>
      <c r="C2" s="2">
        <f>MONTH(A2)</f>
        <v>6</v>
      </c>
      <c r="D2" s="2">
        <f>YEAR(A2)</f>
        <v>2022</v>
      </c>
      <c r="E2" s="8">
        <v>43922</v>
      </c>
      <c r="F2" s="8">
        <v>43951</v>
      </c>
      <c r="G2" s="104"/>
      <c r="H2" s="2"/>
      <c r="I2" s="2"/>
      <c r="K2" s="9">
        <v>43891</v>
      </c>
    </row>
    <row r="3" spans="1:11" x14ac:dyDescent="0.3">
      <c r="A3" s="8"/>
      <c r="B3" s="2"/>
      <c r="C3" s="2"/>
      <c r="D3" s="2"/>
      <c r="E3" s="8">
        <v>43891</v>
      </c>
      <c r="F3" s="8">
        <v>43936</v>
      </c>
      <c r="G3" s="2"/>
      <c r="H3" s="2"/>
      <c r="I3" s="2"/>
      <c r="K3" s="9">
        <v>43933</v>
      </c>
    </row>
    <row r="4" spans="1:11" x14ac:dyDescent="0.3">
      <c r="A4" s="2"/>
      <c r="B4" s="2"/>
      <c r="C4" s="2"/>
      <c r="D4" s="2"/>
      <c r="E4" s="8">
        <v>43941</v>
      </c>
      <c r="F4" s="8">
        <v>43976</v>
      </c>
      <c r="G4" s="2"/>
      <c r="H4" s="2"/>
      <c r="I4" s="2"/>
      <c r="K4" s="9">
        <v>43938</v>
      </c>
    </row>
    <row r="5" spans="1:11" x14ac:dyDescent="0.3">
      <c r="K5" s="9">
        <v>43956</v>
      </c>
    </row>
    <row r="8" spans="1:11" x14ac:dyDescent="0.3">
      <c r="G8" s="68" t="s">
        <v>188</v>
      </c>
      <c r="H8" s="68" t="s">
        <v>338</v>
      </c>
      <c r="I8" s="70" t="s">
        <v>353</v>
      </c>
    </row>
    <row r="9" spans="1:11" x14ac:dyDescent="0.3">
      <c r="G9" s="69">
        <v>43868.728402777779</v>
      </c>
      <c r="H9" s="2" t="s">
        <v>339</v>
      </c>
      <c r="I9" s="2"/>
    </row>
    <row r="10" spans="1:11" x14ac:dyDescent="0.3">
      <c r="G10" s="2"/>
      <c r="H10" s="2" t="s">
        <v>340</v>
      </c>
      <c r="I10" s="2"/>
    </row>
    <row r="11" spans="1:11" x14ac:dyDescent="0.3">
      <c r="G11" s="2"/>
      <c r="H11" s="2" t="s">
        <v>341</v>
      </c>
      <c r="I11" s="2"/>
    </row>
    <row r="12" spans="1:11" x14ac:dyDescent="0.3">
      <c r="G12" s="2"/>
      <c r="H12" s="2" t="s">
        <v>342</v>
      </c>
      <c r="I12" s="2"/>
    </row>
    <row r="13" spans="1:11" x14ac:dyDescent="0.3">
      <c r="G13" s="2"/>
      <c r="H13" s="2" t="s">
        <v>343</v>
      </c>
      <c r="I13" s="2"/>
    </row>
    <row r="14" spans="1:11" x14ac:dyDescent="0.3">
      <c r="G14" s="2"/>
      <c r="H14" s="2" t="s">
        <v>344</v>
      </c>
      <c r="I14" s="2"/>
    </row>
    <row r="15" spans="1:11" x14ac:dyDescent="0.3">
      <c r="G15" s="2"/>
      <c r="H15" s="2" t="s">
        <v>345</v>
      </c>
      <c r="I15" s="2"/>
    </row>
    <row r="16" spans="1:11" x14ac:dyDescent="0.3">
      <c r="G16" s="2"/>
      <c r="H16" s="2" t="s">
        <v>346</v>
      </c>
      <c r="I16" s="2"/>
    </row>
    <row r="17" spans="7:9" x14ac:dyDescent="0.3">
      <c r="G17" s="2"/>
      <c r="H17" s="2" t="s">
        <v>347</v>
      </c>
      <c r="I17" s="2"/>
    </row>
    <row r="18" spans="7:9" x14ac:dyDescent="0.3">
      <c r="G18" s="2"/>
      <c r="H18" s="2" t="s">
        <v>351</v>
      </c>
      <c r="I18" s="2"/>
    </row>
    <row r="19" spans="7:9" x14ac:dyDescent="0.3">
      <c r="G19" s="2"/>
      <c r="H19" s="2" t="s">
        <v>352</v>
      </c>
      <c r="I19" s="2"/>
    </row>
    <row r="20" spans="7:9" x14ac:dyDescent="0.3">
      <c r="G20" s="2"/>
      <c r="H20" s="2" t="s">
        <v>348</v>
      </c>
      <c r="I20" s="2"/>
    </row>
    <row r="21" spans="7:9" x14ac:dyDescent="0.3">
      <c r="G21" s="2"/>
      <c r="H21" s="2" t="s">
        <v>349</v>
      </c>
      <c r="I21" s="2"/>
    </row>
    <row r="22" spans="7:9" x14ac:dyDescent="0.3">
      <c r="G22" s="2"/>
      <c r="H22" s="2" t="s">
        <v>350</v>
      </c>
      <c r="I22" s="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L20"/>
  <sheetViews>
    <sheetView showGridLines="0" zoomScaleNormal="100" workbookViewId="0">
      <selection activeCell="L16" sqref="L16"/>
    </sheetView>
  </sheetViews>
  <sheetFormatPr defaultRowHeight="14.4" x14ac:dyDescent="0.3"/>
  <cols>
    <col min="1" max="1" width="7.44140625" customWidth="1"/>
    <col min="3" max="4" width="7.109375" bestFit="1" customWidth="1"/>
    <col min="5" max="5" width="7.33203125" bestFit="1" customWidth="1"/>
    <col min="6" max="6" width="10.109375" bestFit="1" customWidth="1"/>
    <col min="7" max="7" width="3.5546875" customWidth="1"/>
    <col min="8" max="8" width="28.5546875" bestFit="1" customWidth="1"/>
    <col min="9" max="9" width="9.77734375" bestFit="1" customWidth="1"/>
    <col min="10" max="10" width="4.109375" customWidth="1"/>
    <col min="11" max="11" width="29.5546875" bestFit="1" customWidth="1"/>
  </cols>
  <sheetData>
    <row r="1" spans="1:12" s="4" customFormat="1" ht="28.2" thickBot="1" x14ac:dyDescent="0.35">
      <c r="A1" s="14" t="s">
        <v>32</v>
      </c>
      <c r="B1" s="14" t="s">
        <v>0</v>
      </c>
      <c r="C1" s="14" t="s">
        <v>16</v>
      </c>
      <c r="D1" s="14" t="s">
        <v>12</v>
      </c>
      <c r="E1" s="14" t="s">
        <v>17</v>
      </c>
      <c r="F1" s="14" t="s">
        <v>18</v>
      </c>
    </row>
    <row r="2" spans="1:12" ht="15" thickBot="1" x14ac:dyDescent="0.35">
      <c r="A2" s="7">
        <v>1</v>
      </c>
      <c r="B2" s="2" t="s">
        <v>7</v>
      </c>
      <c r="C2" s="2">
        <v>37</v>
      </c>
      <c r="D2" s="2" t="s">
        <v>10</v>
      </c>
      <c r="E2" s="2" t="s">
        <v>28</v>
      </c>
      <c r="F2" s="13">
        <v>65548</v>
      </c>
      <c r="H2" s="119" t="s">
        <v>30</v>
      </c>
      <c r="I2" s="120"/>
      <c r="K2" s="123" t="s">
        <v>383</v>
      </c>
      <c r="L2" s="124"/>
    </row>
    <row r="3" spans="1:12" x14ac:dyDescent="0.3">
      <c r="A3" s="7">
        <v>2</v>
      </c>
      <c r="B3" s="2" t="s">
        <v>19</v>
      </c>
      <c r="C3" s="2">
        <v>24</v>
      </c>
      <c r="D3" s="2" t="s">
        <v>11</v>
      </c>
      <c r="E3" s="2" t="s">
        <v>29</v>
      </c>
      <c r="F3" s="13">
        <v>22291</v>
      </c>
      <c r="H3" s="36" t="s">
        <v>360</v>
      </c>
      <c r="I3" s="15">
        <f>COUNT(A2:A20)</f>
        <v>19</v>
      </c>
      <c r="K3" s="71" t="s">
        <v>371</v>
      </c>
      <c r="L3" s="76">
        <f>COUNTIF(D2:D20,"M")</f>
        <v>12</v>
      </c>
    </row>
    <row r="4" spans="1:12" x14ac:dyDescent="0.3">
      <c r="A4" s="7">
        <v>3</v>
      </c>
      <c r="B4" s="2" t="s">
        <v>21</v>
      </c>
      <c r="C4" s="2">
        <v>36</v>
      </c>
      <c r="D4" s="2" t="s">
        <v>10</v>
      </c>
      <c r="E4" s="2" t="s">
        <v>29</v>
      </c>
      <c r="F4" s="13">
        <v>93904</v>
      </c>
      <c r="H4" s="37" t="s">
        <v>31</v>
      </c>
      <c r="I4" s="16">
        <f>COUNTA(B2:B20)</f>
        <v>17</v>
      </c>
      <c r="K4" s="71" t="s">
        <v>370</v>
      </c>
      <c r="L4" s="76">
        <f>COUNTIFS(D2:D20,"F")</f>
        <v>7</v>
      </c>
    </row>
    <row r="5" spans="1:12" x14ac:dyDescent="0.3">
      <c r="A5" s="7">
        <v>4</v>
      </c>
      <c r="B5" s="2" t="s">
        <v>8</v>
      </c>
      <c r="C5" s="2">
        <v>38</v>
      </c>
      <c r="D5" s="2" t="s">
        <v>11</v>
      </c>
      <c r="E5" s="2" t="s">
        <v>29</v>
      </c>
      <c r="F5" s="13">
        <v>38670</v>
      </c>
      <c r="H5" s="36" t="s">
        <v>361</v>
      </c>
      <c r="I5" s="105">
        <f>SUM(F2:F20)</f>
        <v>1101820</v>
      </c>
      <c r="K5" s="71" t="s">
        <v>372</v>
      </c>
      <c r="L5" s="76">
        <f>COUNTIFS(D2:D20,"M",E2:E20,"BLR")</f>
        <v>6</v>
      </c>
    </row>
    <row r="6" spans="1:12" x14ac:dyDescent="0.3">
      <c r="A6" s="7">
        <v>5</v>
      </c>
      <c r="B6" s="12" t="s">
        <v>20</v>
      </c>
      <c r="C6" s="2">
        <v>20</v>
      </c>
      <c r="D6" s="2" t="s">
        <v>11</v>
      </c>
      <c r="E6" s="2" t="s">
        <v>28</v>
      </c>
      <c r="F6" s="13">
        <v>62235</v>
      </c>
      <c r="H6" s="37" t="s">
        <v>362</v>
      </c>
      <c r="I6" s="106">
        <f>MAX(F2:F20)</f>
        <v>93904</v>
      </c>
      <c r="K6" s="71" t="s">
        <v>373</v>
      </c>
      <c r="L6" s="76">
        <f>COUNTIFS(D2:D20,"F",E2:E20,"BLR")</f>
        <v>5</v>
      </c>
    </row>
    <row r="7" spans="1:12" x14ac:dyDescent="0.3">
      <c r="A7" s="7">
        <v>6</v>
      </c>
      <c r="B7" s="12" t="s">
        <v>22</v>
      </c>
      <c r="C7" s="2">
        <v>44</v>
      </c>
      <c r="D7" s="2" t="s">
        <v>10</v>
      </c>
      <c r="E7" s="2" t="s">
        <v>28</v>
      </c>
      <c r="F7" s="13">
        <v>18547</v>
      </c>
      <c r="H7" s="37" t="s">
        <v>363</v>
      </c>
      <c r="I7" s="106">
        <f>MIN(F2:F20)</f>
        <v>10448</v>
      </c>
      <c r="K7" s="71" t="s">
        <v>374</v>
      </c>
      <c r="L7" s="71">
        <f>COUNTIFS(D2:D20,"M",E2:E20,"CHN")</f>
        <v>6</v>
      </c>
    </row>
    <row r="8" spans="1:12" x14ac:dyDescent="0.3">
      <c r="A8" s="7">
        <v>7</v>
      </c>
      <c r="B8" s="12" t="s">
        <v>23</v>
      </c>
      <c r="C8" s="2">
        <v>31</v>
      </c>
      <c r="D8" s="2" t="s">
        <v>10</v>
      </c>
      <c r="E8" s="2" t="s">
        <v>29</v>
      </c>
      <c r="F8" s="13">
        <v>10448</v>
      </c>
      <c r="H8" s="37" t="s">
        <v>364</v>
      </c>
      <c r="I8" s="106">
        <f>AVERAGE(F2:F20)</f>
        <v>57990.526315789473</v>
      </c>
      <c r="K8" s="71" t="s">
        <v>375</v>
      </c>
      <c r="L8" s="71">
        <f>COUNTIFS(D2:D20,"F",E2:E20,"CHN")</f>
        <v>2</v>
      </c>
    </row>
    <row r="9" spans="1:12" x14ac:dyDescent="0.3">
      <c r="A9" s="7">
        <v>8</v>
      </c>
      <c r="B9" s="12"/>
      <c r="C9" s="2">
        <v>30</v>
      </c>
      <c r="D9" s="2" t="s">
        <v>10</v>
      </c>
      <c r="E9" s="2" t="s">
        <v>28</v>
      </c>
      <c r="F9" s="13">
        <v>88185</v>
      </c>
      <c r="H9" s="37" t="s">
        <v>365</v>
      </c>
      <c r="I9" s="106">
        <f>LARGE(F2:F20,2)</f>
        <v>88185</v>
      </c>
      <c r="K9" s="71" t="s">
        <v>384</v>
      </c>
      <c r="L9" s="71">
        <f>COUNTIF(C2:C20,"&gt;40")</f>
        <v>3</v>
      </c>
    </row>
    <row r="10" spans="1:12" x14ac:dyDescent="0.3">
      <c r="A10" s="7">
        <v>9</v>
      </c>
      <c r="B10" s="12" t="s">
        <v>25</v>
      </c>
      <c r="C10" s="2">
        <v>27</v>
      </c>
      <c r="D10" s="2" t="s">
        <v>11</v>
      </c>
      <c r="E10" s="2" t="s">
        <v>28</v>
      </c>
      <c r="F10" s="13">
        <v>43624</v>
      </c>
      <c r="H10" s="37" t="s">
        <v>366</v>
      </c>
      <c r="I10" s="106">
        <f>SMALL(F2:F20,3)</f>
        <v>18547</v>
      </c>
      <c r="K10" s="72" t="s">
        <v>385</v>
      </c>
      <c r="L10" s="71">
        <f>COUNTIFS(D2:D20,"F",C2:C20,"&lt;30")</f>
        <v>4</v>
      </c>
    </row>
    <row r="11" spans="1:12" x14ac:dyDescent="0.3">
      <c r="A11" s="7">
        <v>10</v>
      </c>
      <c r="B11" s="12" t="s">
        <v>26</v>
      </c>
      <c r="C11" s="2">
        <v>42</v>
      </c>
      <c r="D11" s="2" t="s">
        <v>10</v>
      </c>
      <c r="E11" s="2" t="s">
        <v>28</v>
      </c>
      <c r="F11" s="13">
        <v>64927</v>
      </c>
    </row>
    <row r="12" spans="1:12" ht="15" thickBot="1" x14ac:dyDescent="0.35">
      <c r="A12" s="7">
        <v>11</v>
      </c>
      <c r="B12" s="12" t="s">
        <v>27</v>
      </c>
      <c r="C12" s="2">
        <v>30</v>
      </c>
      <c r="D12" s="2" t="s">
        <v>10</v>
      </c>
      <c r="E12" s="2" t="s">
        <v>29</v>
      </c>
      <c r="F12" s="13">
        <v>62049</v>
      </c>
    </row>
    <row r="13" spans="1:12" ht="15" thickBot="1" x14ac:dyDescent="0.35">
      <c r="A13" s="7">
        <v>12</v>
      </c>
      <c r="B13" s="12" t="s">
        <v>26</v>
      </c>
      <c r="C13" s="2">
        <v>27</v>
      </c>
      <c r="D13" s="2" t="s">
        <v>10</v>
      </c>
      <c r="E13" s="2" t="s">
        <v>28</v>
      </c>
      <c r="F13" s="13">
        <v>69713</v>
      </c>
      <c r="H13" s="121" t="s">
        <v>382</v>
      </c>
      <c r="I13" s="122"/>
      <c r="K13" s="125" t="s">
        <v>382</v>
      </c>
      <c r="L13" s="126"/>
    </row>
    <row r="14" spans="1:12" x14ac:dyDescent="0.3">
      <c r="A14" s="7">
        <v>13</v>
      </c>
      <c r="B14" s="12" t="s">
        <v>354</v>
      </c>
      <c r="C14" s="2">
        <v>37</v>
      </c>
      <c r="D14" s="12" t="s">
        <v>10</v>
      </c>
      <c r="E14" s="2" t="s">
        <v>28</v>
      </c>
      <c r="F14" s="13">
        <v>83254</v>
      </c>
      <c r="H14" s="73" t="s">
        <v>368</v>
      </c>
      <c r="I14" s="73">
        <f>SUMIF(E2:E20,"BLR",F2:F20)</f>
        <v>664681</v>
      </c>
      <c r="K14" s="75" t="s">
        <v>379</v>
      </c>
      <c r="L14" s="112">
        <f>AVERAGEIFS(F2:F20,D2:D20,"M",E2:E20,"CHN")</f>
        <v>62696.333333333336</v>
      </c>
    </row>
    <row r="15" spans="1:12" x14ac:dyDescent="0.3">
      <c r="A15" s="7">
        <v>14</v>
      </c>
      <c r="B15" s="12" t="s">
        <v>355</v>
      </c>
      <c r="C15" s="2">
        <v>24</v>
      </c>
      <c r="D15" s="12" t="s">
        <v>11</v>
      </c>
      <c r="E15" s="2" t="s">
        <v>28</v>
      </c>
      <c r="F15" s="13">
        <v>69714</v>
      </c>
      <c r="H15" s="74" t="s">
        <v>367</v>
      </c>
      <c r="I15" s="74">
        <f>SUMIFS(F2:F20,D2:D20,"M",E2:E20,"CHN")</f>
        <v>376178</v>
      </c>
      <c r="K15" s="55" t="s">
        <v>376</v>
      </c>
      <c r="L15" s="55">
        <f>AVERAGEIFS(F2:F20,D2:D20,"F",E2:E20,"CHN")</f>
        <v>30480.5</v>
      </c>
    </row>
    <row r="16" spans="1:12" x14ac:dyDescent="0.3">
      <c r="A16" s="7">
        <v>15</v>
      </c>
      <c r="B16" s="12" t="s">
        <v>356</v>
      </c>
      <c r="C16" s="2">
        <v>36</v>
      </c>
      <c r="D16" s="12" t="s">
        <v>11</v>
      </c>
      <c r="E16" s="2" t="s">
        <v>28</v>
      </c>
      <c r="F16" s="13">
        <v>85361</v>
      </c>
      <c r="H16" s="74" t="s">
        <v>369</v>
      </c>
      <c r="I16" s="74">
        <f>SUMIFS(F2:F20,D2:D20,"F",E2:E20,"CHN")</f>
        <v>60961</v>
      </c>
      <c r="K16" s="55" t="s">
        <v>380</v>
      </c>
      <c r="L16" s="55"/>
    </row>
    <row r="17" spans="1:12" x14ac:dyDescent="0.3">
      <c r="A17" s="7">
        <v>16</v>
      </c>
      <c r="B17" s="12" t="s">
        <v>357</v>
      </c>
      <c r="C17" s="2">
        <v>38</v>
      </c>
      <c r="D17" s="12" t="s">
        <v>10</v>
      </c>
      <c r="E17" s="2" t="s">
        <v>29</v>
      </c>
      <c r="F17" s="13">
        <v>69715</v>
      </c>
      <c r="H17" s="74" t="s">
        <v>377</v>
      </c>
      <c r="I17" s="74">
        <f>SUMIFS(F2:F20,D2:D20,"M",E2:E20,"BLR")</f>
        <v>390174</v>
      </c>
      <c r="K17" s="55" t="s">
        <v>381</v>
      </c>
      <c r="L17" s="55"/>
    </row>
    <row r="18" spans="1:12" x14ac:dyDescent="0.3">
      <c r="A18" s="7">
        <v>17</v>
      </c>
      <c r="B18" s="12"/>
      <c r="C18" s="2">
        <v>20</v>
      </c>
      <c r="D18" s="12" t="s">
        <v>10</v>
      </c>
      <c r="E18" s="2" t="s">
        <v>29</v>
      </c>
      <c r="F18" s="13">
        <v>70346</v>
      </c>
      <c r="H18" s="74" t="s">
        <v>378</v>
      </c>
      <c r="I18" s="74">
        <f>SUMIFS(F2:F20,D2:D20,"F",E2:E20,"BLR")</f>
        <v>274507</v>
      </c>
    </row>
    <row r="19" spans="1:12" x14ac:dyDescent="0.3">
      <c r="A19" s="7">
        <v>18</v>
      </c>
      <c r="B19" s="12" t="s">
        <v>358</v>
      </c>
      <c r="C19" s="2">
        <v>44</v>
      </c>
      <c r="D19" s="12" t="s">
        <v>10</v>
      </c>
      <c r="E19" s="2" t="s">
        <v>29</v>
      </c>
      <c r="F19" s="13">
        <v>69716</v>
      </c>
    </row>
    <row r="20" spans="1:12" x14ac:dyDescent="0.3">
      <c r="A20" s="7">
        <v>19</v>
      </c>
      <c r="B20" s="12" t="s">
        <v>359</v>
      </c>
      <c r="C20" s="2">
        <v>31</v>
      </c>
      <c r="D20" s="12" t="s">
        <v>11</v>
      </c>
      <c r="E20" s="2" t="s">
        <v>28</v>
      </c>
      <c r="F20" s="13">
        <v>13573</v>
      </c>
    </row>
  </sheetData>
  <autoFilter ref="A1:F20" xr:uid="{00000000-0009-0000-0000-00000F000000}"/>
  <mergeCells count="4">
    <mergeCell ref="H2:I2"/>
    <mergeCell ref="H13:I13"/>
    <mergeCell ref="K2:L2"/>
    <mergeCell ref="K13:L1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M18"/>
  <sheetViews>
    <sheetView showGridLines="0" zoomScaleNormal="100" workbookViewId="0">
      <selection activeCell="I5" sqref="I5"/>
    </sheetView>
  </sheetViews>
  <sheetFormatPr defaultRowHeight="14.4" x14ac:dyDescent="0.3"/>
  <cols>
    <col min="2" max="2" width="3.5546875" bestFit="1" customWidth="1"/>
    <col min="3" max="3" width="6.44140625" bestFit="1" customWidth="1"/>
    <col min="4" max="4" width="7.33203125" bestFit="1" customWidth="1"/>
    <col min="5" max="5" width="7.5546875" bestFit="1" customWidth="1"/>
    <col min="6" max="6" width="3.88671875" customWidth="1"/>
    <col min="7" max="7" width="14.33203125" bestFit="1" customWidth="1"/>
    <col min="8" max="8" width="20.5546875" bestFit="1" customWidth="1"/>
    <col min="9" max="9" width="20.88671875" bestFit="1" customWidth="1"/>
    <col min="11" max="11" width="21.109375" bestFit="1" customWidth="1"/>
    <col min="12" max="12" width="20.44140625" bestFit="1" customWidth="1"/>
    <col min="13" max="14" width="8.88671875" bestFit="1" customWidth="1"/>
  </cols>
  <sheetData>
    <row r="1" spans="1:13" ht="27.6" x14ac:dyDescent="0.3">
      <c r="A1" s="14" t="s">
        <v>0</v>
      </c>
      <c r="B1" s="14" t="s">
        <v>16</v>
      </c>
      <c r="C1" s="14" t="s">
        <v>12</v>
      </c>
      <c r="D1" s="14" t="s">
        <v>17</v>
      </c>
      <c r="E1" s="14" t="s">
        <v>18</v>
      </c>
    </row>
    <row r="2" spans="1:13" x14ac:dyDescent="0.3">
      <c r="A2" s="2" t="s">
        <v>7</v>
      </c>
      <c r="B2" s="2">
        <v>37</v>
      </c>
      <c r="C2" s="2" t="s">
        <v>10</v>
      </c>
      <c r="D2" s="2" t="s">
        <v>28</v>
      </c>
      <c r="E2" s="13">
        <v>65548</v>
      </c>
    </row>
    <row r="3" spans="1:13" x14ac:dyDescent="0.3">
      <c r="A3" s="2" t="s">
        <v>19</v>
      </c>
      <c r="B3" s="2">
        <v>24</v>
      </c>
      <c r="C3" s="2" t="s">
        <v>11</v>
      </c>
      <c r="D3" s="2" t="s">
        <v>29</v>
      </c>
      <c r="E3" s="13">
        <v>22291</v>
      </c>
      <c r="G3" s="6"/>
      <c r="H3" s="88" t="s">
        <v>467</v>
      </c>
      <c r="I3" s="88" t="s">
        <v>468</v>
      </c>
    </row>
    <row r="4" spans="1:13" x14ac:dyDescent="0.3">
      <c r="A4" s="2" t="s">
        <v>21</v>
      </c>
      <c r="B4" s="2">
        <v>36</v>
      </c>
      <c r="C4" s="2" t="s">
        <v>10</v>
      </c>
      <c r="D4" s="2" t="s">
        <v>29</v>
      </c>
      <c r="E4" s="13">
        <v>93904</v>
      </c>
      <c r="G4" s="6" t="s">
        <v>364</v>
      </c>
      <c r="H4" s="92">
        <f>SUBTOTAL(1,E2:E18)</f>
        <v>57801.705882352944</v>
      </c>
      <c r="I4" s="92">
        <f>SUBTOTAL(101,E2:E18)</f>
        <v>56213.2</v>
      </c>
    </row>
    <row r="5" spans="1:13" x14ac:dyDescent="0.3">
      <c r="A5" s="2" t="s">
        <v>8</v>
      </c>
      <c r="B5" s="2">
        <v>38</v>
      </c>
      <c r="C5" s="2" t="s">
        <v>11</v>
      </c>
      <c r="D5" s="2" t="s">
        <v>29</v>
      </c>
      <c r="E5" s="13">
        <v>69713</v>
      </c>
      <c r="G5" s="6" t="s">
        <v>469</v>
      </c>
      <c r="H5" s="92">
        <f>SUBTOTAL(2,B2:B18)</f>
        <v>16</v>
      </c>
      <c r="I5" s="92">
        <f>SUBTOTAL(102,B2:B18)</f>
        <v>14</v>
      </c>
    </row>
    <row r="6" spans="1:13" x14ac:dyDescent="0.3">
      <c r="A6" s="12" t="s">
        <v>20</v>
      </c>
      <c r="B6" s="2">
        <v>20</v>
      </c>
      <c r="C6" s="2" t="s">
        <v>11</v>
      </c>
      <c r="D6" s="2" t="s">
        <v>28</v>
      </c>
      <c r="E6" s="13">
        <v>62235</v>
      </c>
      <c r="G6" s="6" t="s">
        <v>31</v>
      </c>
      <c r="H6" s="92">
        <f>SUBTOTAL(3,A2:A18)</f>
        <v>17</v>
      </c>
      <c r="I6" s="92">
        <f>SUBTOTAL(103,A2:A18)</f>
        <v>15</v>
      </c>
    </row>
    <row r="7" spans="1:13" ht="19.2" x14ac:dyDescent="0.45">
      <c r="A7" s="12" t="s">
        <v>22</v>
      </c>
      <c r="B7" s="2">
        <v>44</v>
      </c>
      <c r="C7" s="2" t="s">
        <v>10</v>
      </c>
      <c r="D7" s="2" t="s">
        <v>28</v>
      </c>
      <c r="E7" s="13">
        <v>18547</v>
      </c>
      <c r="G7" s="6" t="s">
        <v>470</v>
      </c>
      <c r="H7" s="92">
        <f>SUBTOTAL(4,E2:E18)</f>
        <v>93904</v>
      </c>
      <c r="I7" s="92">
        <f>SUBTOTAL(104,E2:E18)</f>
        <v>93904</v>
      </c>
      <c r="K7" s="91" t="s">
        <v>466</v>
      </c>
      <c r="L7" s="91" t="s">
        <v>466</v>
      </c>
      <c r="M7" s="91" t="s">
        <v>458</v>
      </c>
    </row>
    <row r="8" spans="1:13" x14ac:dyDescent="0.3">
      <c r="A8" s="12" t="s">
        <v>23</v>
      </c>
      <c r="B8" s="2"/>
      <c r="C8" s="2" t="s">
        <v>10</v>
      </c>
      <c r="D8" s="2" t="s">
        <v>29</v>
      </c>
      <c r="E8" s="13">
        <v>10448</v>
      </c>
      <c r="G8" s="6" t="s">
        <v>641</v>
      </c>
      <c r="H8" s="92">
        <f>SUBTOTAL(5,E2:E18)</f>
        <v>10448</v>
      </c>
      <c r="I8" s="92">
        <f>SUBTOTAL(105,E2:E18)</f>
        <v>10448</v>
      </c>
      <c r="K8" s="89" t="s">
        <v>456</v>
      </c>
      <c r="L8" s="89" t="s">
        <v>457</v>
      </c>
      <c r="M8" s="89"/>
    </row>
    <row r="9" spans="1:13" x14ac:dyDescent="0.3">
      <c r="A9" s="12" t="s">
        <v>25</v>
      </c>
      <c r="B9" s="2">
        <v>27</v>
      </c>
      <c r="C9" s="2" t="s">
        <v>11</v>
      </c>
      <c r="D9" s="2" t="s">
        <v>28</v>
      </c>
      <c r="E9" s="13">
        <v>43624</v>
      </c>
      <c r="G9" s="6" t="s">
        <v>361</v>
      </c>
      <c r="H9" s="92">
        <f>SUBTOTAL(9,E2:E18)</f>
        <v>982629</v>
      </c>
      <c r="I9" s="92">
        <f>SUBTOTAL(109,E2:E18)</f>
        <v>843198</v>
      </c>
      <c r="K9" s="90">
        <v>1</v>
      </c>
      <c r="L9" s="90">
        <v>101</v>
      </c>
      <c r="M9" s="89" t="s">
        <v>459</v>
      </c>
    </row>
    <row r="10" spans="1:13" x14ac:dyDescent="0.3">
      <c r="A10" s="12" t="s">
        <v>26</v>
      </c>
      <c r="B10" s="2">
        <v>42</v>
      </c>
      <c r="C10" s="2" t="s">
        <v>10</v>
      </c>
      <c r="D10" s="2" t="s">
        <v>28</v>
      </c>
      <c r="E10" s="13">
        <v>64927</v>
      </c>
      <c r="K10" s="90">
        <v>2</v>
      </c>
      <c r="L10" s="90">
        <v>102</v>
      </c>
      <c r="M10" s="89" t="s">
        <v>460</v>
      </c>
    </row>
    <row r="11" spans="1:13" x14ac:dyDescent="0.3">
      <c r="A11" s="12" t="s">
        <v>27</v>
      </c>
      <c r="B11" s="2">
        <v>30</v>
      </c>
      <c r="C11" s="2" t="s">
        <v>10</v>
      </c>
      <c r="D11" s="2" t="s">
        <v>29</v>
      </c>
      <c r="E11" s="13">
        <v>70346</v>
      </c>
      <c r="H11" s="87"/>
      <c r="K11" s="90">
        <v>3</v>
      </c>
      <c r="L11" s="90">
        <v>103</v>
      </c>
      <c r="M11" s="89" t="s">
        <v>461</v>
      </c>
    </row>
    <row r="12" spans="1:13" x14ac:dyDescent="0.3">
      <c r="A12" s="12" t="s">
        <v>26</v>
      </c>
      <c r="B12" s="2">
        <v>27</v>
      </c>
      <c r="C12" s="2" t="s">
        <v>10</v>
      </c>
      <c r="D12" s="2" t="s">
        <v>28</v>
      </c>
      <c r="E12" s="13">
        <v>69713</v>
      </c>
      <c r="K12" s="90">
        <v>4</v>
      </c>
      <c r="L12" s="90">
        <v>104</v>
      </c>
      <c r="M12" s="89" t="s">
        <v>462</v>
      </c>
    </row>
    <row r="13" spans="1:13" x14ac:dyDescent="0.3">
      <c r="A13" s="12" t="s">
        <v>354</v>
      </c>
      <c r="B13" s="2">
        <v>37</v>
      </c>
      <c r="C13" s="12" t="s">
        <v>10</v>
      </c>
      <c r="D13" s="2" t="s">
        <v>28</v>
      </c>
      <c r="E13" s="13">
        <v>83254</v>
      </c>
      <c r="K13" s="90">
        <v>5</v>
      </c>
      <c r="L13" s="90">
        <v>105</v>
      </c>
      <c r="M13" s="89" t="s">
        <v>463</v>
      </c>
    </row>
    <row r="14" spans="1:13" x14ac:dyDescent="0.3">
      <c r="A14" s="12" t="s">
        <v>355</v>
      </c>
      <c r="B14" s="2">
        <v>24</v>
      </c>
      <c r="C14" s="12" t="s">
        <v>11</v>
      </c>
      <c r="D14" s="2" t="s">
        <v>28</v>
      </c>
      <c r="E14" s="13">
        <v>69714</v>
      </c>
      <c r="K14" s="90">
        <v>6</v>
      </c>
      <c r="L14" s="90">
        <v>106</v>
      </c>
      <c r="M14" s="89" t="s">
        <v>464</v>
      </c>
    </row>
    <row r="15" spans="1:13" x14ac:dyDescent="0.3">
      <c r="A15" s="12" t="s">
        <v>356</v>
      </c>
      <c r="B15" s="2">
        <v>36</v>
      </c>
      <c r="C15" s="12" t="s">
        <v>11</v>
      </c>
      <c r="D15" s="2" t="s">
        <v>28</v>
      </c>
      <c r="E15" s="13">
        <v>85361</v>
      </c>
      <c r="K15" s="90">
        <v>9</v>
      </c>
      <c r="L15" s="90">
        <v>109</v>
      </c>
      <c r="M15" s="89" t="s">
        <v>465</v>
      </c>
    </row>
    <row r="16" spans="1:13" hidden="1" x14ac:dyDescent="0.3">
      <c r="A16" s="12" t="s">
        <v>357</v>
      </c>
      <c r="B16" s="2">
        <v>38</v>
      </c>
      <c r="C16" s="12" t="s">
        <v>10</v>
      </c>
      <c r="D16" s="2" t="s">
        <v>29</v>
      </c>
      <c r="E16" s="107">
        <v>69715</v>
      </c>
    </row>
    <row r="17" spans="1:5" hidden="1" x14ac:dyDescent="0.3">
      <c r="A17" s="12" t="s">
        <v>358</v>
      </c>
      <c r="B17" s="2">
        <v>44</v>
      </c>
      <c r="C17" s="12" t="s">
        <v>10</v>
      </c>
      <c r="D17" s="2" t="s">
        <v>29</v>
      </c>
      <c r="E17" s="107">
        <v>69716</v>
      </c>
    </row>
    <row r="18" spans="1:5" x14ac:dyDescent="0.3">
      <c r="A18" s="12" t="s">
        <v>359</v>
      </c>
      <c r="B18" s="2">
        <v>31</v>
      </c>
      <c r="C18" s="12" t="s">
        <v>11</v>
      </c>
      <c r="D18" s="2" t="s">
        <v>28</v>
      </c>
      <c r="E18" s="13">
        <v>13573</v>
      </c>
    </row>
  </sheetData>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D7"/>
  <sheetViews>
    <sheetView showGridLines="0" zoomScaleNormal="100" workbookViewId="0">
      <selection activeCell="D12" sqref="D12"/>
    </sheetView>
  </sheetViews>
  <sheetFormatPr defaultRowHeight="14.4" x14ac:dyDescent="0.3"/>
  <cols>
    <col min="3" max="3" width="12.5546875" customWidth="1"/>
  </cols>
  <sheetData>
    <row r="1" spans="1:4" x14ac:dyDescent="0.3">
      <c r="A1" s="88" t="s">
        <v>471</v>
      </c>
      <c r="B1" s="88" t="s">
        <v>191</v>
      </c>
      <c r="C1" s="88" t="s">
        <v>64</v>
      </c>
    </row>
    <row r="2" spans="1:4" x14ac:dyDescent="0.3">
      <c r="A2" s="6" t="s">
        <v>472</v>
      </c>
      <c r="B2" s="6">
        <v>65</v>
      </c>
      <c r="C2" s="6">
        <v>3</v>
      </c>
      <c r="D2">
        <f>B2*C2</f>
        <v>195</v>
      </c>
    </row>
    <row r="3" spans="1:4" x14ac:dyDescent="0.3">
      <c r="A3" s="6" t="s">
        <v>473</v>
      </c>
      <c r="B3" s="6">
        <v>50</v>
      </c>
      <c r="C3" s="6">
        <v>4</v>
      </c>
      <c r="D3">
        <f t="shared" ref="D3:D6" si="0">B3*C3</f>
        <v>200</v>
      </c>
    </row>
    <row r="4" spans="1:4" x14ac:dyDescent="0.3">
      <c r="A4" s="6" t="s">
        <v>241</v>
      </c>
      <c r="B4" s="6">
        <v>40</v>
      </c>
      <c r="C4" s="6">
        <v>5</v>
      </c>
      <c r="D4">
        <f t="shared" si="0"/>
        <v>200</v>
      </c>
    </row>
    <row r="5" spans="1:4" x14ac:dyDescent="0.3">
      <c r="A5" s="6" t="s">
        <v>204</v>
      </c>
      <c r="B5" s="6">
        <v>80</v>
      </c>
      <c r="C5" s="6">
        <v>6</v>
      </c>
      <c r="D5">
        <f t="shared" si="0"/>
        <v>480</v>
      </c>
    </row>
    <row r="6" spans="1:4" x14ac:dyDescent="0.3">
      <c r="A6" s="6" t="s">
        <v>208</v>
      </c>
      <c r="B6" s="6">
        <v>200</v>
      </c>
      <c r="C6" s="6">
        <v>7</v>
      </c>
      <c r="D6">
        <f t="shared" si="0"/>
        <v>1400</v>
      </c>
    </row>
    <row r="7" spans="1:4" ht="23.4" x14ac:dyDescent="0.45">
      <c r="A7" s="127" t="s">
        <v>474</v>
      </c>
      <c r="B7" s="128"/>
      <c r="C7" s="93">
        <f>SUM(C2:C6)</f>
        <v>25</v>
      </c>
    </row>
  </sheetData>
  <mergeCells count="1">
    <mergeCell ref="A7:B7"/>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T27"/>
  <sheetViews>
    <sheetView showGridLines="0" topLeftCell="A7" zoomScaleNormal="100" workbookViewId="0">
      <selection activeCell="I12" sqref="I12"/>
    </sheetView>
  </sheetViews>
  <sheetFormatPr defaultRowHeight="14.4" x14ac:dyDescent="0.3"/>
  <cols>
    <col min="1" max="1" width="7.44140625" customWidth="1"/>
    <col min="3" max="4" width="7.109375" bestFit="1" customWidth="1"/>
    <col min="5" max="5" width="7.33203125" bestFit="1" customWidth="1"/>
    <col min="6" max="8" width="7.109375" bestFit="1" customWidth="1"/>
  </cols>
  <sheetData>
    <row r="1" spans="1:6" s="4" customFormat="1" ht="27.6" x14ac:dyDescent="0.3">
      <c r="A1" s="14" t="s">
        <v>32</v>
      </c>
      <c r="B1" s="14" t="s">
        <v>0</v>
      </c>
      <c r="C1" s="14" t="s">
        <v>16</v>
      </c>
      <c r="D1" s="14" t="s">
        <v>12</v>
      </c>
      <c r="E1" s="14" t="s">
        <v>17</v>
      </c>
      <c r="F1" s="14" t="s">
        <v>18</v>
      </c>
    </row>
    <row r="2" spans="1:6" x14ac:dyDescent="0.3">
      <c r="A2" s="7">
        <v>1</v>
      </c>
      <c r="B2" s="2" t="s">
        <v>7</v>
      </c>
      <c r="C2" s="2">
        <v>37</v>
      </c>
      <c r="D2" s="2" t="s">
        <v>10</v>
      </c>
      <c r="E2" s="2" t="s">
        <v>28</v>
      </c>
      <c r="F2" s="13">
        <v>65548</v>
      </c>
    </row>
    <row r="3" spans="1:6" x14ac:dyDescent="0.3">
      <c r="A3" s="7">
        <v>2</v>
      </c>
      <c r="B3" s="2" t="s">
        <v>19</v>
      </c>
      <c r="C3" s="2">
        <v>24</v>
      </c>
      <c r="D3" s="2" t="s">
        <v>11</v>
      </c>
      <c r="E3" s="2" t="s">
        <v>29</v>
      </c>
      <c r="F3" s="13">
        <v>22291</v>
      </c>
    </row>
    <row r="4" spans="1:6" x14ac:dyDescent="0.3">
      <c r="A4" s="7">
        <v>3</v>
      </c>
      <c r="B4" s="2" t="s">
        <v>21</v>
      </c>
      <c r="C4" s="2">
        <v>36</v>
      </c>
      <c r="D4" s="2" t="s">
        <v>10</v>
      </c>
      <c r="E4" s="2" t="s">
        <v>29</v>
      </c>
      <c r="F4" s="13">
        <v>93904</v>
      </c>
    </row>
    <row r="5" spans="1:6" x14ac:dyDescent="0.3">
      <c r="A5" s="7">
        <v>4</v>
      </c>
      <c r="B5" s="2" t="s">
        <v>8</v>
      </c>
      <c r="C5" s="2">
        <v>38</v>
      </c>
      <c r="D5" s="2" t="s">
        <v>11</v>
      </c>
      <c r="E5" s="2" t="s">
        <v>29</v>
      </c>
      <c r="F5" s="13">
        <v>38670</v>
      </c>
    </row>
    <row r="6" spans="1:6" x14ac:dyDescent="0.3">
      <c r="A6" s="7">
        <v>5</v>
      </c>
      <c r="B6" s="12" t="s">
        <v>20</v>
      </c>
      <c r="C6" s="2">
        <v>20</v>
      </c>
      <c r="D6" s="2" t="s">
        <v>11</v>
      </c>
      <c r="E6" s="2" t="s">
        <v>28</v>
      </c>
      <c r="F6" s="13">
        <v>62235</v>
      </c>
    </row>
    <row r="7" spans="1:6" x14ac:dyDescent="0.3">
      <c r="A7" s="7">
        <v>6</v>
      </c>
      <c r="B7" s="12" t="s">
        <v>22</v>
      </c>
      <c r="C7" s="2">
        <v>44</v>
      </c>
      <c r="D7" s="2" t="s">
        <v>10</v>
      </c>
      <c r="E7" s="2" t="s">
        <v>28</v>
      </c>
      <c r="F7" s="13">
        <v>18547</v>
      </c>
    </row>
    <row r="8" spans="1:6" x14ac:dyDescent="0.3">
      <c r="A8" s="7">
        <v>7</v>
      </c>
      <c r="B8" s="12" t="s">
        <v>23</v>
      </c>
      <c r="C8" s="2">
        <v>31</v>
      </c>
      <c r="D8" s="2" t="s">
        <v>10</v>
      </c>
      <c r="E8" s="2" t="s">
        <v>29</v>
      </c>
      <c r="F8" s="13">
        <v>10448</v>
      </c>
    </row>
    <row r="9" spans="1:6" x14ac:dyDescent="0.3">
      <c r="A9" s="7">
        <v>8</v>
      </c>
      <c r="B9" s="12"/>
      <c r="C9" s="2">
        <v>30</v>
      </c>
      <c r="D9" s="2" t="s">
        <v>10</v>
      </c>
      <c r="E9" s="2" t="s">
        <v>28</v>
      </c>
      <c r="F9" s="13">
        <v>88185</v>
      </c>
    </row>
    <row r="10" spans="1:6" x14ac:dyDescent="0.3">
      <c r="A10" s="7">
        <v>9</v>
      </c>
      <c r="B10" s="12" t="s">
        <v>25</v>
      </c>
      <c r="C10" s="2">
        <v>27</v>
      </c>
      <c r="D10" s="2" t="s">
        <v>11</v>
      </c>
      <c r="E10" s="2" t="s">
        <v>28</v>
      </c>
      <c r="F10" s="13">
        <v>43624</v>
      </c>
    </row>
    <row r="11" spans="1:6" x14ac:dyDescent="0.3">
      <c r="A11" s="7">
        <v>10</v>
      </c>
      <c r="B11" s="12" t="s">
        <v>26</v>
      </c>
      <c r="C11" s="2">
        <v>42</v>
      </c>
      <c r="D11" s="2" t="s">
        <v>10</v>
      </c>
      <c r="E11" s="2" t="s">
        <v>28</v>
      </c>
      <c r="F11" s="13">
        <v>64927</v>
      </c>
    </row>
    <row r="12" spans="1:6" x14ac:dyDescent="0.3">
      <c r="A12" s="7">
        <v>11</v>
      </c>
      <c r="B12" s="12" t="s">
        <v>27</v>
      </c>
      <c r="C12" s="2">
        <v>30</v>
      </c>
      <c r="D12" s="2" t="s">
        <v>10</v>
      </c>
      <c r="E12" s="2" t="s">
        <v>29</v>
      </c>
      <c r="F12" s="13">
        <v>62049</v>
      </c>
    </row>
    <row r="13" spans="1:6" x14ac:dyDescent="0.3">
      <c r="A13" s="7">
        <v>12</v>
      </c>
      <c r="B13" s="12" t="s">
        <v>26</v>
      </c>
      <c r="C13" s="2">
        <v>27</v>
      </c>
      <c r="D13" s="2" t="s">
        <v>10</v>
      </c>
      <c r="E13" s="2" t="s">
        <v>28</v>
      </c>
      <c r="F13" s="13">
        <v>69713</v>
      </c>
    </row>
    <row r="14" spans="1:6" x14ac:dyDescent="0.3">
      <c r="A14" s="7">
        <v>13</v>
      </c>
      <c r="B14" s="12" t="s">
        <v>354</v>
      </c>
      <c r="C14" s="2">
        <v>37</v>
      </c>
      <c r="D14" s="12" t="s">
        <v>10</v>
      </c>
      <c r="E14" s="2" t="s">
        <v>28</v>
      </c>
      <c r="F14" s="13">
        <v>83254</v>
      </c>
    </row>
    <row r="15" spans="1:6" x14ac:dyDescent="0.3">
      <c r="A15" s="7">
        <v>14</v>
      </c>
      <c r="B15" s="12" t="s">
        <v>355</v>
      </c>
      <c r="C15" s="2">
        <v>24</v>
      </c>
      <c r="D15" s="12" t="s">
        <v>11</v>
      </c>
      <c r="E15" s="2" t="s">
        <v>28</v>
      </c>
      <c r="F15" s="13">
        <v>69714</v>
      </c>
    </row>
    <row r="16" spans="1:6" x14ac:dyDescent="0.3">
      <c r="A16" s="7">
        <v>15</v>
      </c>
      <c r="B16" s="12" t="s">
        <v>356</v>
      </c>
      <c r="C16" s="2">
        <v>36</v>
      </c>
      <c r="D16" s="12" t="s">
        <v>11</v>
      </c>
      <c r="E16" s="2" t="s">
        <v>28</v>
      </c>
      <c r="F16" s="13">
        <v>85361</v>
      </c>
    </row>
    <row r="17" spans="1:20" x14ac:dyDescent="0.3">
      <c r="A17" s="7">
        <v>16</v>
      </c>
      <c r="B17" s="12" t="s">
        <v>357</v>
      </c>
      <c r="C17" s="2">
        <v>38</v>
      </c>
      <c r="D17" s="12" t="s">
        <v>10</v>
      </c>
      <c r="E17" s="2" t="s">
        <v>29</v>
      </c>
      <c r="F17" s="13">
        <v>69715</v>
      </c>
    </row>
    <row r="18" spans="1:20" x14ac:dyDescent="0.3">
      <c r="A18" s="7">
        <v>17</v>
      </c>
      <c r="B18" s="12"/>
      <c r="C18" s="2">
        <v>20</v>
      </c>
      <c r="D18" s="12" t="s">
        <v>10</v>
      </c>
      <c r="E18" s="2" t="s">
        <v>29</v>
      </c>
      <c r="F18" s="13">
        <v>70346</v>
      </c>
    </row>
    <row r="19" spans="1:20" x14ac:dyDescent="0.3">
      <c r="A19" s="7">
        <v>18</v>
      </c>
      <c r="B19" s="12" t="s">
        <v>358</v>
      </c>
      <c r="C19" s="2">
        <v>44</v>
      </c>
      <c r="D19" s="12" t="s">
        <v>10</v>
      </c>
      <c r="E19" s="2" t="s">
        <v>29</v>
      </c>
      <c r="F19" s="13">
        <v>69716</v>
      </c>
    </row>
    <row r="20" spans="1:20" x14ac:dyDescent="0.3">
      <c r="A20" s="7">
        <v>19</v>
      </c>
      <c r="B20" s="12" t="s">
        <v>359</v>
      </c>
      <c r="C20" s="2">
        <v>31</v>
      </c>
      <c r="D20" s="12" t="s">
        <v>11</v>
      </c>
      <c r="E20" s="2" t="s">
        <v>28</v>
      </c>
      <c r="F20" s="13">
        <v>13573</v>
      </c>
    </row>
    <row r="22" spans="1:20" x14ac:dyDescent="0.3">
      <c r="A22" s="14" t="s">
        <v>32</v>
      </c>
      <c r="B22" s="7">
        <v>1</v>
      </c>
      <c r="C22" s="7">
        <v>2</v>
      </c>
      <c r="D22" s="7">
        <v>3</v>
      </c>
      <c r="E22" s="7">
        <v>4</v>
      </c>
      <c r="F22" s="7">
        <v>5</v>
      </c>
      <c r="G22" s="7">
        <v>6</v>
      </c>
      <c r="H22" s="7">
        <v>7</v>
      </c>
      <c r="I22" s="7">
        <v>8</v>
      </c>
      <c r="J22" s="7">
        <v>9</v>
      </c>
      <c r="K22" s="7">
        <v>10</v>
      </c>
      <c r="L22" s="7">
        <v>11</v>
      </c>
      <c r="M22" s="7">
        <v>12</v>
      </c>
      <c r="N22" s="7">
        <v>13</v>
      </c>
      <c r="O22" s="7">
        <v>14</v>
      </c>
      <c r="P22" s="7">
        <v>15</v>
      </c>
      <c r="Q22" s="7">
        <v>16</v>
      </c>
      <c r="R22" s="7">
        <v>17</v>
      </c>
      <c r="S22" s="7">
        <v>18</v>
      </c>
      <c r="T22" s="7">
        <v>19</v>
      </c>
    </row>
    <row r="23" spans="1:20" x14ac:dyDescent="0.3">
      <c r="A23" s="14" t="s">
        <v>0</v>
      </c>
      <c r="B23" s="2" t="s">
        <v>7</v>
      </c>
      <c r="C23" s="2" t="s">
        <v>19</v>
      </c>
      <c r="D23" s="2" t="s">
        <v>21</v>
      </c>
      <c r="E23" s="2" t="s">
        <v>8</v>
      </c>
      <c r="F23" s="12" t="s">
        <v>20</v>
      </c>
      <c r="G23" s="12" t="s">
        <v>22</v>
      </c>
      <c r="H23" s="12" t="s">
        <v>23</v>
      </c>
      <c r="I23" s="12"/>
      <c r="J23" s="12" t="s">
        <v>25</v>
      </c>
      <c r="K23" s="12" t="s">
        <v>26</v>
      </c>
      <c r="L23" s="12" t="s">
        <v>27</v>
      </c>
      <c r="M23" s="12" t="s">
        <v>26</v>
      </c>
      <c r="N23" s="12" t="s">
        <v>354</v>
      </c>
      <c r="O23" s="12" t="s">
        <v>355</v>
      </c>
      <c r="P23" s="12" t="s">
        <v>356</v>
      </c>
      <c r="Q23" s="12" t="s">
        <v>357</v>
      </c>
      <c r="R23" s="12"/>
      <c r="S23" s="12" t="s">
        <v>358</v>
      </c>
      <c r="T23" s="12" t="s">
        <v>359</v>
      </c>
    </row>
    <row r="24" spans="1:20" x14ac:dyDescent="0.3">
      <c r="A24" s="14" t="s">
        <v>16</v>
      </c>
      <c r="B24" s="2">
        <v>37</v>
      </c>
      <c r="C24" s="2">
        <v>24</v>
      </c>
      <c r="D24" s="2">
        <v>36</v>
      </c>
      <c r="E24" s="2">
        <v>38</v>
      </c>
      <c r="F24" s="2">
        <v>20</v>
      </c>
      <c r="G24" s="2">
        <v>44</v>
      </c>
      <c r="H24" s="2">
        <v>31</v>
      </c>
      <c r="I24" s="2">
        <v>30</v>
      </c>
      <c r="J24" s="2">
        <v>27</v>
      </c>
      <c r="K24" s="2">
        <v>42</v>
      </c>
      <c r="L24" s="2">
        <v>30</v>
      </c>
      <c r="M24" s="2">
        <v>27</v>
      </c>
      <c r="N24" s="2">
        <v>37</v>
      </c>
      <c r="O24" s="2">
        <v>24</v>
      </c>
      <c r="P24" s="2">
        <v>36</v>
      </c>
      <c r="Q24" s="2">
        <v>38</v>
      </c>
      <c r="R24" s="2">
        <v>20</v>
      </c>
      <c r="S24" s="2">
        <v>44</v>
      </c>
      <c r="T24" s="2">
        <v>31</v>
      </c>
    </row>
    <row r="25" spans="1:20" x14ac:dyDescent="0.3">
      <c r="A25" s="14" t="s">
        <v>12</v>
      </c>
      <c r="B25" s="2" t="s">
        <v>10</v>
      </c>
      <c r="C25" s="2" t="s">
        <v>11</v>
      </c>
      <c r="D25" s="2" t="s">
        <v>10</v>
      </c>
      <c r="E25" s="2" t="s">
        <v>11</v>
      </c>
      <c r="F25" s="2" t="s">
        <v>11</v>
      </c>
      <c r="G25" s="2" t="s">
        <v>10</v>
      </c>
      <c r="H25" s="2" t="s">
        <v>10</v>
      </c>
      <c r="I25" s="2" t="s">
        <v>10</v>
      </c>
      <c r="J25" s="2" t="s">
        <v>11</v>
      </c>
      <c r="K25" s="2" t="s">
        <v>10</v>
      </c>
      <c r="L25" s="2" t="s">
        <v>10</v>
      </c>
      <c r="M25" s="2" t="s">
        <v>10</v>
      </c>
      <c r="N25" s="12" t="s">
        <v>10</v>
      </c>
      <c r="O25" s="12" t="s">
        <v>11</v>
      </c>
      <c r="P25" s="12" t="s">
        <v>11</v>
      </c>
      <c r="Q25" s="12" t="s">
        <v>10</v>
      </c>
      <c r="R25" s="12" t="s">
        <v>10</v>
      </c>
      <c r="S25" s="12" t="s">
        <v>10</v>
      </c>
      <c r="T25" s="12" t="s">
        <v>11</v>
      </c>
    </row>
    <row r="26" spans="1:20" ht="27.6" x14ac:dyDescent="0.3">
      <c r="A26" s="14" t="s">
        <v>17</v>
      </c>
      <c r="B26" s="2" t="s">
        <v>28</v>
      </c>
      <c r="C26" s="2" t="s">
        <v>29</v>
      </c>
      <c r="D26" s="2" t="s">
        <v>29</v>
      </c>
      <c r="E26" s="2" t="s">
        <v>29</v>
      </c>
      <c r="F26" s="2" t="s">
        <v>28</v>
      </c>
      <c r="G26" s="2" t="s">
        <v>28</v>
      </c>
      <c r="H26" s="2" t="s">
        <v>29</v>
      </c>
      <c r="I26" s="2" t="s">
        <v>28</v>
      </c>
      <c r="J26" s="2" t="s">
        <v>28</v>
      </c>
      <c r="K26" s="2" t="s">
        <v>28</v>
      </c>
      <c r="L26" s="2" t="s">
        <v>29</v>
      </c>
      <c r="M26" s="2" t="s">
        <v>28</v>
      </c>
      <c r="N26" s="2" t="s">
        <v>28</v>
      </c>
      <c r="O26" s="2" t="s">
        <v>28</v>
      </c>
      <c r="P26" s="2" t="s">
        <v>28</v>
      </c>
      <c r="Q26" s="2" t="s">
        <v>29</v>
      </c>
      <c r="R26" s="2" t="s">
        <v>29</v>
      </c>
      <c r="S26" s="2" t="s">
        <v>29</v>
      </c>
      <c r="T26" s="2" t="s">
        <v>28</v>
      </c>
    </row>
    <row r="27" spans="1:20" x14ac:dyDescent="0.3">
      <c r="A27" s="14" t="s">
        <v>18</v>
      </c>
      <c r="B27" s="13">
        <v>65548</v>
      </c>
      <c r="C27" s="13">
        <v>22291</v>
      </c>
      <c r="D27" s="13">
        <v>93904</v>
      </c>
      <c r="E27" s="13">
        <v>38670</v>
      </c>
      <c r="F27" s="13">
        <v>62235</v>
      </c>
      <c r="G27" s="13">
        <v>18547</v>
      </c>
      <c r="H27" s="13">
        <v>10448</v>
      </c>
      <c r="I27" s="13">
        <v>88185</v>
      </c>
      <c r="J27" s="13">
        <v>43624</v>
      </c>
      <c r="K27" s="13">
        <v>64927</v>
      </c>
      <c r="L27" s="13">
        <v>62049</v>
      </c>
      <c r="M27" s="13">
        <v>69713</v>
      </c>
      <c r="N27" s="13">
        <v>83254</v>
      </c>
      <c r="O27" s="13">
        <v>69714</v>
      </c>
      <c r="P27" s="13">
        <v>85361</v>
      </c>
      <c r="Q27" s="13">
        <v>69715</v>
      </c>
      <c r="R27" s="13">
        <v>70346</v>
      </c>
      <c r="S27" s="13">
        <v>69716</v>
      </c>
      <c r="T27" s="13">
        <v>13573</v>
      </c>
    </row>
  </sheetData>
  <autoFilter ref="A1:F20" xr:uid="{00000000-0009-0000-0000-000012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70C0"/>
  </sheetPr>
  <dimension ref="A1"/>
  <sheetViews>
    <sheetView showGridLines="0" showRowColHeaders="0" workbookViewId="0"/>
  </sheetViews>
  <sheetFormatPr defaultRowHeight="14.4" x14ac:dyDescent="0.3"/>
  <cols>
    <col min="1" max="1" width="8.6640625" customWidth="1"/>
  </cols>
  <sheetData/>
  <sheetProtection algorithmName="SHA-512" hashValue="SIyim7CbIz8DUEUpsFS5ZpU+8SFX0eDJAbQE4TQSJgtyGV0oyxVaF2DmKMPCQlEcOUk9i0G7kJKmo4AREp+mcg==" saltValue="A7Kj2+piXCB37uVO4PkWGw==" spinCount="100000" sheet="1" objects="1" scenarios="1"/>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F20"/>
  <sheetViews>
    <sheetView showGridLines="0" zoomScaleNormal="100" workbookViewId="0">
      <selection activeCell="K17" sqref="K17"/>
    </sheetView>
  </sheetViews>
  <sheetFormatPr defaultRowHeight="14.4" x14ac:dyDescent="0.3"/>
  <cols>
    <col min="1" max="1" width="10.88671875" bestFit="1" customWidth="1"/>
    <col min="2" max="2" width="9.88671875" bestFit="1" customWidth="1"/>
    <col min="3" max="3" width="11" bestFit="1" customWidth="1"/>
    <col min="4" max="4" width="8.109375" bestFit="1" customWidth="1"/>
    <col min="5" max="5" width="11.88671875" bestFit="1" customWidth="1"/>
    <col min="6" max="6" width="9.88671875" bestFit="1" customWidth="1"/>
    <col min="7" max="7" width="3.5546875" customWidth="1"/>
  </cols>
  <sheetData>
    <row r="1" spans="1:6" s="4" customFormat="1" ht="13.8" x14ac:dyDescent="0.3">
      <c r="A1" s="14" t="s">
        <v>32</v>
      </c>
      <c r="B1" s="14" t="s">
        <v>0</v>
      </c>
      <c r="C1" s="14" t="s">
        <v>12</v>
      </c>
      <c r="D1" s="14" t="s">
        <v>16</v>
      </c>
      <c r="E1" s="14" t="s">
        <v>17</v>
      </c>
      <c r="F1" s="14" t="s">
        <v>18</v>
      </c>
    </row>
    <row r="2" spans="1:6" x14ac:dyDescent="0.3">
      <c r="A2" s="7">
        <v>18</v>
      </c>
      <c r="B2" s="2" t="str">
        <f>VLOOKUP(A2,'Lookup Data'!$A:$F,2,0)</f>
        <v>Kris</v>
      </c>
      <c r="C2" s="2" t="str">
        <f>VLOOKUP(A2,'Lookup Data'!$A:$F,4,0)</f>
        <v>M</v>
      </c>
      <c r="D2" s="2">
        <f>VLOOKUP(A2,'Lookup Data'!$A:$F,3,0)</f>
        <v>44</v>
      </c>
      <c r="E2" s="2" t="str">
        <f>VLOOKUP(A2,'Lookup Data'!$A:$F,5,0)</f>
        <v>CHN</v>
      </c>
      <c r="F2" s="13">
        <f>VLOOKUP(A2,'Lookup Data'!$A:$F,6,0)</f>
        <v>69716</v>
      </c>
    </row>
    <row r="3" spans="1:6" x14ac:dyDescent="0.3">
      <c r="A3" s="7">
        <v>15</v>
      </c>
      <c r="B3" s="2" t="str">
        <f>VLOOKUP(A3,'Lookup Data'!$A:$F,2,0)</f>
        <v>Tia</v>
      </c>
      <c r="C3" s="2" t="str">
        <f>VLOOKUP(A3,'Lookup Data'!$A:$F,4,0)</f>
        <v>F</v>
      </c>
      <c r="D3" s="2">
        <f>VLOOKUP(A3,'Lookup Data'!$A:$F,3,0)</f>
        <v>36</v>
      </c>
      <c r="E3" s="2" t="str">
        <f>VLOOKUP(A3,'Lookup Data'!$A:$F,5,0)</f>
        <v>BLR</v>
      </c>
      <c r="F3" s="13">
        <f>VLOOKUP(A3,'Lookup Data'!$A:$F,6,0)</f>
        <v>85361</v>
      </c>
    </row>
    <row r="4" spans="1:6" x14ac:dyDescent="0.3">
      <c r="A4" s="7">
        <v>13</v>
      </c>
      <c r="B4" s="2" t="str">
        <f>VLOOKUP(A4,'Lookup Data'!$A:$F,2,0)</f>
        <v>Ali</v>
      </c>
      <c r="C4" s="2" t="str">
        <f>VLOOKUP(A4,'Lookup Data'!$A:$F,4,0)</f>
        <v>M</v>
      </c>
      <c r="D4" s="2">
        <f>VLOOKUP(A4,'Lookup Data'!$A:$F,3,0)</f>
        <v>37</v>
      </c>
      <c r="E4" s="2" t="str">
        <f>VLOOKUP(A4,'Lookup Data'!$A:$F,5,0)</f>
        <v>BLR</v>
      </c>
      <c r="F4" s="13">
        <f>VLOOKUP(A4,'Lookup Data'!$A:$F,6,0)</f>
        <v>83254</v>
      </c>
    </row>
    <row r="5" spans="1:6" x14ac:dyDescent="0.3">
      <c r="A5" s="7">
        <v>10</v>
      </c>
      <c r="B5" s="2" t="str">
        <f>VLOOKUP(A5,'Lookup Data'!$A:$F,2,0)</f>
        <v>Ram</v>
      </c>
      <c r="C5" s="2" t="str">
        <f>VLOOKUP(A5,'Lookup Data'!$A:$F,4,0)</f>
        <v>M</v>
      </c>
      <c r="D5" s="2">
        <f>VLOOKUP(A5,'Lookup Data'!$A:$F,3,0)</f>
        <v>42</v>
      </c>
      <c r="E5" s="2" t="str">
        <f>VLOOKUP(A5,'Lookup Data'!$A:$F,5,0)</f>
        <v>BLR</v>
      </c>
      <c r="F5" s="13">
        <f>VLOOKUP(A5,'Lookup Data'!$A:$F,6,0)</f>
        <v>64927</v>
      </c>
    </row>
    <row r="6" spans="1:6" x14ac:dyDescent="0.3">
      <c r="A6" s="7">
        <v>9</v>
      </c>
      <c r="B6" s="2" t="str">
        <f>VLOOKUP(A6,'Lookup Data'!$A:$F,2,0)</f>
        <v>Liza</v>
      </c>
      <c r="C6" s="2" t="str">
        <f>VLOOKUP(A6,'Lookup Data'!$A:$F,4,0)</f>
        <v>F</v>
      </c>
      <c r="D6" s="2">
        <f>VLOOKUP(A6,'Lookup Data'!$A:$F,3,0)</f>
        <v>27</v>
      </c>
      <c r="E6" s="2" t="str">
        <f>VLOOKUP(A6,'Lookup Data'!$A:$F,5,0)</f>
        <v>BLR</v>
      </c>
      <c r="F6" s="13">
        <f>VLOOKUP(A6,'Lookup Data'!$A:$F,6,0)</f>
        <v>43624</v>
      </c>
    </row>
    <row r="7" spans="1:6" x14ac:dyDescent="0.3">
      <c r="A7" s="7">
        <v>11</v>
      </c>
      <c r="B7" s="2" t="str">
        <f>VLOOKUP(A7,'Lookup Data'!$A:$F,2,0)</f>
        <v>Doug</v>
      </c>
      <c r="C7" s="2" t="str">
        <f>VLOOKUP(A7,'Lookup Data'!$A:$F,4,0)</f>
        <v>M</v>
      </c>
      <c r="D7" s="2">
        <f>VLOOKUP(A7,'Lookup Data'!$A:$F,3,0)</f>
        <v>30</v>
      </c>
      <c r="E7" s="2" t="str">
        <f>VLOOKUP(A7,'Lookup Data'!$A:$F,5,0)</f>
        <v>CHN</v>
      </c>
      <c r="F7" s="13">
        <f>VLOOKUP(A7,'Lookup Data'!$A:$F,6,0)</f>
        <v>62049</v>
      </c>
    </row>
    <row r="8" spans="1:6" x14ac:dyDescent="0.3">
      <c r="A8" s="7">
        <v>8</v>
      </c>
      <c r="B8" s="2">
        <f>VLOOKUP(A8,'Lookup Data'!$A:$F,2,0)</f>
        <v>0</v>
      </c>
      <c r="C8" s="2" t="str">
        <f>VLOOKUP(A8,'Lookup Data'!$A:$F,4,0)</f>
        <v>M</v>
      </c>
      <c r="D8" s="2">
        <f>VLOOKUP(A8,'Lookup Data'!$A:$F,3,0)</f>
        <v>30</v>
      </c>
      <c r="E8" s="2" t="str">
        <f>VLOOKUP(A8,'Lookup Data'!$A:$F,5,0)</f>
        <v>BLR</v>
      </c>
      <c r="F8" s="13">
        <f>VLOOKUP(A8,'Lookup Data'!$A:$F,6,0)</f>
        <v>88185</v>
      </c>
    </row>
    <row r="9" spans="1:6" x14ac:dyDescent="0.3">
      <c r="A9" s="7">
        <v>2</v>
      </c>
      <c r="B9" s="2" t="str">
        <f>VLOOKUP(A9,'Lookup Data'!$A:$F,2,0)</f>
        <v>Rita</v>
      </c>
      <c r="C9" s="2" t="str">
        <f>VLOOKUP(A9,'Lookup Data'!$A:$F,4,0)</f>
        <v>F</v>
      </c>
      <c r="D9" s="2">
        <f>VLOOKUP(A9,'Lookup Data'!$A:$F,3,0)</f>
        <v>24</v>
      </c>
      <c r="E9" s="2" t="str">
        <f>VLOOKUP(A9,'Lookup Data'!$A:$F,5,0)</f>
        <v>CHN</v>
      </c>
      <c r="F9" s="13">
        <f>VLOOKUP(A9,'Lookup Data'!$A:$F,6,0)</f>
        <v>22291</v>
      </c>
    </row>
    <row r="10" spans="1:6" x14ac:dyDescent="0.3">
      <c r="A10" s="7">
        <v>6</v>
      </c>
      <c r="B10" s="2" t="str">
        <f>VLOOKUP(A10,'Lookup Data'!$A:$F,2,0)</f>
        <v>Jim</v>
      </c>
      <c r="C10" s="2" t="str">
        <f>VLOOKUP(A10,'Lookup Data'!$A:$F,4,0)</f>
        <v>M</v>
      </c>
      <c r="D10" s="2">
        <f>VLOOKUP(A10,'Lookup Data'!$A:$F,3,0)</f>
        <v>44</v>
      </c>
      <c r="E10" s="2" t="str">
        <f>VLOOKUP(A10,'Lookup Data'!$A:$F,5,0)</f>
        <v>BLR</v>
      </c>
      <c r="F10" s="13">
        <f>VLOOKUP(A10,'Lookup Data'!$A:$F,6,0)</f>
        <v>18547</v>
      </c>
    </row>
    <row r="11" spans="1:6" x14ac:dyDescent="0.3">
      <c r="A11" s="7">
        <v>14</v>
      </c>
      <c r="B11" s="2" t="str">
        <f>VLOOKUP(A11,'Lookup Data'!$A:$F,2,0)</f>
        <v>Ria</v>
      </c>
      <c r="C11" s="2" t="str">
        <f>VLOOKUP(A11,'Lookup Data'!$A:$F,4,0)</f>
        <v>F</v>
      </c>
      <c r="D11" s="2">
        <f>VLOOKUP(A11,'Lookup Data'!$A:$F,3,0)</f>
        <v>24</v>
      </c>
      <c r="E11" s="2" t="str">
        <f>VLOOKUP(A11,'Lookup Data'!$A:$F,5,0)</f>
        <v>BLR</v>
      </c>
      <c r="F11" s="13">
        <f>VLOOKUP(A11,'Lookup Data'!$A:$F,6,0)</f>
        <v>69714</v>
      </c>
    </row>
    <row r="12" spans="1:6" x14ac:dyDescent="0.3">
      <c r="A12" s="7">
        <v>17</v>
      </c>
      <c r="B12" s="2">
        <f>VLOOKUP(A12,'Lookup Data'!$A:$F,2,0)</f>
        <v>0</v>
      </c>
      <c r="C12" s="2" t="str">
        <f>VLOOKUP(A12,'Lookup Data'!$A:$F,4,0)</f>
        <v>M</v>
      </c>
      <c r="D12" s="2">
        <f>VLOOKUP(A12,'Lookup Data'!$A:$F,3,0)</f>
        <v>20</v>
      </c>
      <c r="E12" s="2" t="str">
        <f>VLOOKUP(A12,'Lookup Data'!$A:$F,5,0)</f>
        <v>CHN</v>
      </c>
      <c r="F12" s="13">
        <f>VLOOKUP(A12,'Lookup Data'!$A:$F,6,0)</f>
        <v>70346</v>
      </c>
    </row>
    <row r="13" spans="1:6" x14ac:dyDescent="0.3">
      <c r="A13" s="7">
        <v>5</v>
      </c>
      <c r="B13" s="2" t="str">
        <f>VLOOKUP(A13,'Lookup Data'!$A:$F,2,0)</f>
        <v>Suba</v>
      </c>
      <c r="C13" s="2" t="str">
        <f>VLOOKUP(A13,'Lookup Data'!$A:$F,4,0)</f>
        <v>F</v>
      </c>
      <c r="D13" s="2">
        <f>VLOOKUP(A13,'Lookup Data'!$A:$F,3,0)</f>
        <v>20</v>
      </c>
      <c r="E13" s="2" t="str">
        <f>VLOOKUP(A13,'Lookup Data'!$A:$F,5,0)</f>
        <v>BLR</v>
      </c>
      <c r="F13" s="13">
        <f>VLOOKUP(A13,'Lookup Data'!$A:$F,6,0)</f>
        <v>62235</v>
      </c>
    </row>
    <row r="14" spans="1:6" x14ac:dyDescent="0.3">
      <c r="A14" s="7">
        <v>1</v>
      </c>
      <c r="B14" s="2" t="str">
        <f>VLOOKUP(A14,'Lookup Data'!$A:$F,2,0)</f>
        <v>Raj</v>
      </c>
      <c r="C14" s="2" t="str">
        <f>VLOOKUP(A14,'Lookup Data'!$A:$F,4,0)</f>
        <v>M</v>
      </c>
      <c r="D14" s="2">
        <f>VLOOKUP(A14,'Lookup Data'!$A:$F,3,0)</f>
        <v>37</v>
      </c>
      <c r="E14" s="2" t="str">
        <f>VLOOKUP(A14,'Lookup Data'!$A:$F,5,0)</f>
        <v>BLR</v>
      </c>
      <c r="F14" s="13">
        <f>VLOOKUP(A14,'Lookup Data'!$A:$F,6,0)</f>
        <v>65548</v>
      </c>
    </row>
    <row r="15" spans="1:6" x14ac:dyDescent="0.3">
      <c r="A15" s="7">
        <v>12</v>
      </c>
      <c r="B15" s="2" t="str">
        <f>VLOOKUP(A15,'Lookup Data'!$A:$F,2,0)</f>
        <v>Ram</v>
      </c>
      <c r="C15" s="2" t="str">
        <f>VLOOKUP(A15,'Lookup Data'!$A:$F,4,0)</f>
        <v>M</v>
      </c>
      <c r="D15" s="2">
        <f>VLOOKUP(A15,'Lookup Data'!$A:$F,3,0)</f>
        <v>27</v>
      </c>
      <c r="E15" s="2" t="str">
        <f>VLOOKUP(A15,'Lookup Data'!$A:$F,5,0)</f>
        <v>BLR</v>
      </c>
      <c r="F15" s="13">
        <f>VLOOKUP(A15,'Lookup Data'!$A:$F,6,0)</f>
        <v>69713</v>
      </c>
    </row>
    <row r="16" spans="1:6" x14ac:dyDescent="0.3">
      <c r="A16" s="7">
        <v>20</v>
      </c>
      <c r="B16" s="2" t="e">
        <f>VLOOKUP(A16,'Lookup Data'!$A:$F,2,0)</f>
        <v>#N/A</v>
      </c>
      <c r="C16" s="2" t="e">
        <f>VLOOKUP(A16,'Lookup Data'!$A:$F,4,0)</f>
        <v>#N/A</v>
      </c>
      <c r="D16" s="2" t="e">
        <f>VLOOKUP(A16,'Lookup Data'!$A:$F,3,0)</f>
        <v>#N/A</v>
      </c>
      <c r="E16" s="2" t="e">
        <f>VLOOKUP(A16,'Lookup Data'!$A:$F,5,0)</f>
        <v>#N/A</v>
      </c>
      <c r="F16" s="13" t="e">
        <f>VLOOKUP(A16,'Lookup Data'!$A:$F,6,0)</f>
        <v>#N/A</v>
      </c>
    </row>
    <row r="17" spans="1:6" x14ac:dyDescent="0.3">
      <c r="A17" s="7">
        <v>25</v>
      </c>
      <c r="B17" s="2" t="e">
        <f>VLOOKUP(A17,'Lookup Data'!$A:$F,2,0)</f>
        <v>#N/A</v>
      </c>
      <c r="C17" s="2" t="e">
        <f>VLOOKUP(A17,'Lookup Data'!$A:$F,4,0)</f>
        <v>#N/A</v>
      </c>
      <c r="D17" s="2" t="e">
        <f>VLOOKUP(A17,'Lookup Data'!$A:$F,3,0)</f>
        <v>#N/A</v>
      </c>
      <c r="E17" s="2" t="e">
        <f>VLOOKUP(A17,'Lookup Data'!$A:$F,5,0)</f>
        <v>#N/A</v>
      </c>
      <c r="F17" s="13" t="e">
        <f>VLOOKUP(A17,'Lookup Data'!$A:$F,6,0)</f>
        <v>#N/A</v>
      </c>
    </row>
    <row r="18" spans="1:6" x14ac:dyDescent="0.3">
      <c r="A18" s="7"/>
      <c r="B18" s="2"/>
      <c r="C18" s="2" t="e">
        <f>VLOOKUP(A18,'Lookup Data'!$A:$F,4,0)</f>
        <v>#N/A</v>
      </c>
      <c r="D18" s="2" t="e">
        <f>VLOOKUP(A18,'Lookup Data'!$A:$F,3,0)</f>
        <v>#N/A</v>
      </c>
      <c r="E18" s="2" t="e">
        <f>VLOOKUP(A18,'Lookup Data'!$A:$F,5,0)</f>
        <v>#N/A</v>
      </c>
      <c r="F18" s="13" t="e">
        <f>VLOOKUP(A18,'Lookup Data'!$A:$F,6,0)</f>
        <v>#N/A</v>
      </c>
    </row>
    <row r="19" spans="1:6" x14ac:dyDescent="0.3">
      <c r="A19" s="7"/>
      <c r="B19" s="2"/>
      <c r="C19" s="2"/>
      <c r="D19" s="2"/>
      <c r="E19" s="2"/>
      <c r="F19" s="13"/>
    </row>
    <row r="20" spans="1:6" x14ac:dyDescent="0.3">
      <c r="A20" s="7"/>
      <c r="B20" s="2"/>
      <c r="C20" s="2"/>
      <c r="D20" s="2"/>
      <c r="E20" s="2"/>
      <c r="F20" s="13"/>
    </row>
  </sheetData>
  <autoFilter ref="A1:F20" xr:uid="{00000000-0009-0000-0000-000013000000}"/>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Q6"/>
  <sheetViews>
    <sheetView showGridLines="0" zoomScaleNormal="100" workbookViewId="0">
      <selection activeCell="P11" sqref="P11"/>
    </sheetView>
  </sheetViews>
  <sheetFormatPr defaultRowHeight="14.4" x14ac:dyDescent="0.3"/>
  <cols>
    <col min="1" max="1" width="7.44140625" customWidth="1"/>
    <col min="3" max="4" width="7.109375" bestFit="1" customWidth="1"/>
    <col min="5" max="5" width="7.33203125" bestFit="1" customWidth="1"/>
    <col min="6" max="6" width="7.109375" bestFit="1" customWidth="1"/>
    <col min="7" max="7" width="3.5546875" customWidth="1"/>
  </cols>
  <sheetData>
    <row r="1" spans="1:17" x14ac:dyDescent="0.3">
      <c r="A1" s="14" t="s">
        <v>32</v>
      </c>
      <c r="B1" s="7">
        <v>18</v>
      </c>
      <c r="C1" s="7">
        <v>15</v>
      </c>
      <c r="D1" s="7">
        <v>13</v>
      </c>
      <c r="E1" s="7">
        <v>10</v>
      </c>
      <c r="F1" s="7">
        <v>9</v>
      </c>
      <c r="G1" s="7">
        <v>11</v>
      </c>
      <c r="H1" s="7">
        <v>8</v>
      </c>
      <c r="I1" s="7">
        <v>2</v>
      </c>
      <c r="J1" s="7">
        <v>6</v>
      </c>
      <c r="K1" s="7">
        <v>14</v>
      </c>
      <c r="L1" s="7">
        <v>17</v>
      </c>
      <c r="M1" s="7">
        <v>5</v>
      </c>
      <c r="N1" s="7">
        <v>1</v>
      </c>
      <c r="O1" s="7">
        <v>12</v>
      </c>
      <c r="P1" s="7">
        <v>20</v>
      </c>
      <c r="Q1" s="7">
        <v>25</v>
      </c>
    </row>
    <row r="2" spans="1:17" x14ac:dyDescent="0.3">
      <c r="A2" s="14" t="s">
        <v>0</v>
      </c>
      <c r="B2" s="2" t="str">
        <f>HLOOKUP(B1,'Lookup Data'!$22:$27,2,0)</f>
        <v>Kris</v>
      </c>
      <c r="C2" s="2" t="str">
        <f>HLOOKUP(C1,'Lookup Data'!$22:$27,2,0)</f>
        <v>Tia</v>
      </c>
      <c r="D2" s="2" t="str">
        <f>HLOOKUP(D1,'Lookup Data'!$22:$27,2,0)</f>
        <v>Ali</v>
      </c>
      <c r="E2" s="2" t="str">
        <f>HLOOKUP(E1,'Lookup Data'!$22:$27,2,0)</f>
        <v>Ram</v>
      </c>
      <c r="F2" s="2" t="str">
        <f>HLOOKUP(F1,'Lookup Data'!$22:$27,2,0)</f>
        <v>Liza</v>
      </c>
      <c r="G2" s="2" t="str">
        <f>HLOOKUP(G1,'Lookup Data'!$22:$27,2,0)</f>
        <v>Doug</v>
      </c>
      <c r="H2" s="2">
        <f>HLOOKUP(H1,'Lookup Data'!$22:$27,2,0)</f>
        <v>0</v>
      </c>
      <c r="I2" s="2" t="str">
        <f>HLOOKUP(I1,'Lookup Data'!$22:$27,2,0)</f>
        <v>Rita</v>
      </c>
      <c r="J2" s="2" t="str">
        <f>HLOOKUP(J1,'Lookup Data'!$22:$27,2,0)</f>
        <v>Jim</v>
      </c>
      <c r="K2" s="2" t="str">
        <f>HLOOKUP(K1,'Lookup Data'!$22:$27,2,0)</f>
        <v>Ria</v>
      </c>
      <c r="L2" s="2">
        <f>HLOOKUP(L1,'Lookup Data'!$22:$27,2,0)</f>
        <v>0</v>
      </c>
      <c r="M2" s="2" t="str">
        <f>HLOOKUP(M1,'Lookup Data'!$22:$27,2,0)</f>
        <v>Suba</v>
      </c>
      <c r="N2" s="2" t="str">
        <f>HLOOKUP(N1,'Lookup Data'!$22:$27,2,0)</f>
        <v>Raj</v>
      </c>
      <c r="O2" s="2" t="str">
        <f>HLOOKUP(O1,'Lookup Data'!$22:$27,2,0)</f>
        <v>Ram</v>
      </c>
      <c r="P2" s="2" t="e">
        <f>HLOOKUP(P1,'Lookup Data'!$22:$27,2,0)</f>
        <v>#N/A</v>
      </c>
      <c r="Q2" s="2" t="e">
        <f>HLOOKUP(Q1,'Lookup Data'!$22:$27,2,0)</f>
        <v>#N/A</v>
      </c>
    </row>
    <row r="3" spans="1:17" x14ac:dyDescent="0.3">
      <c r="A3" s="14" t="s">
        <v>12</v>
      </c>
      <c r="B3" s="2" t="str">
        <f>HLOOKUP(B1,'Lookup Data'!$22:$27,4,0)</f>
        <v>M</v>
      </c>
      <c r="C3" s="2" t="str">
        <f>HLOOKUP(C1,'Lookup Data'!$22:$27,4,0)</f>
        <v>F</v>
      </c>
      <c r="D3" s="2" t="str">
        <f>HLOOKUP(D1,'Lookup Data'!$22:$27,4,0)</f>
        <v>M</v>
      </c>
      <c r="E3" s="2" t="str">
        <f>HLOOKUP(E1,'Lookup Data'!$22:$27,4,0)</f>
        <v>M</v>
      </c>
      <c r="F3" s="2" t="str">
        <f>HLOOKUP(F1,'Lookup Data'!$22:$27,4,0)</f>
        <v>F</v>
      </c>
      <c r="G3" s="2" t="str">
        <f>HLOOKUP(G1,'Lookup Data'!$22:$27,4,0)</f>
        <v>M</v>
      </c>
      <c r="H3" s="2" t="str">
        <f>HLOOKUP(H1,'Lookup Data'!$22:$27,4,0)</f>
        <v>M</v>
      </c>
      <c r="I3" s="2" t="str">
        <f>HLOOKUP(I1,'Lookup Data'!$22:$27,4,0)</f>
        <v>F</v>
      </c>
      <c r="J3" s="2" t="str">
        <f>HLOOKUP(J1,'Lookup Data'!$22:$27,4,0)</f>
        <v>M</v>
      </c>
      <c r="K3" s="2" t="str">
        <f>HLOOKUP(K1,'Lookup Data'!$22:$27,4,0)</f>
        <v>F</v>
      </c>
      <c r="L3" s="2" t="str">
        <f>HLOOKUP(L1,'Lookup Data'!$22:$27,4,0)</f>
        <v>M</v>
      </c>
      <c r="M3" s="2" t="str">
        <f>HLOOKUP(M1,'Lookup Data'!$22:$27,4,0)</f>
        <v>F</v>
      </c>
      <c r="N3" s="2" t="str">
        <f>HLOOKUP(N1,'Lookup Data'!$22:$27,4,0)</f>
        <v>M</v>
      </c>
      <c r="O3" s="2" t="str">
        <f>HLOOKUP(O1,'Lookup Data'!$22:$27,4,0)</f>
        <v>M</v>
      </c>
      <c r="P3" s="2" t="e">
        <f>HLOOKUP(P1,'Lookup Data'!$22:$27,4,0)</f>
        <v>#N/A</v>
      </c>
      <c r="Q3" s="2" t="e">
        <f>HLOOKUP(Q1,'Lookup Data'!$22:$27,4,0)</f>
        <v>#N/A</v>
      </c>
    </row>
    <row r="4" spans="1:17" x14ac:dyDescent="0.3">
      <c r="A4" s="14" t="s">
        <v>16</v>
      </c>
      <c r="B4" s="2">
        <f>HLOOKUP(B1,'Lookup Data'!$22:$27,3,0)</f>
        <v>44</v>
      </c>
      <c r="C4" s="2">
        <f>HLOOKUP(C1,'Lookup Data'!$22:$27,3,0)</f>
        <v>36</v>
      </c>
      <c r="D4" s="2">
        <f>HLOOKUP(D1,'Lookup Data'!$22:$27,3,0)</f>
        <v>37</v>
      </c>
      <c r="E4" s="2">
        <f>HLOOKUP(E1,'Lookup Data'!$22:$27,3,0)</f>
        <v>42</v>
      </c>
      <c r="F4" s="2">
        <f>HLOOKUP(F1,'Lookup Data'!$22:$27,3,0)</f>
        <v>27</v>
      </c>
      <c r="G4" s="2">
        <f>HLOOKUP(G1,'Lookup Data'!$22:$27,3,0)</f>
        <v>30</v>
      </c>
      <c r="H4" s="2">
        <f>HLOOKUP(H1,'Lookup Data'!$22:$27,3,0)</f>
        <v>30</v>
      </c>
      <c r="I4" s="2">
        <f>HLOOKUP(I1,'Lookup Data'!$22:$27,3,0)</f>
        <v>24</v>
      </c>
      <c r="J4" s="2">
        <f>HLOOKUP(J1,'Lookup Data'!$22:$27,3,0)</f>
        <v>44</v>
      </c>
      <c r="K4" s="2">
        <f>HLOOKUP(K1,'Lookup Data'!$22:$27,3,0)</f>
        <v>24</v>
      </c>
      <c r="L4" s="2">
        <f>HLOOKUP(L1,'Lookup Data'!$22:$27,3,0)</f>
        <v>20</v>
      </c>
      <c r="M4" s="2">
        <f>HLOOKUP(M1,'Lookup Data'!$22:$27,3,0)</f>
        <v>20</v>
      </c>
      <c r="N4" s="2">
        <f>HLOOKUP(N1,'Lookup Data'!$22:$27,3,0)</f>
        <v>37</v>
      </c>
      <c r="O4" s="2">
        <f>HLOOKUP(O1,'Lookup Data'!$22:$27,3,0)</f>
        <v>27</v>
      </c>
      <c r="P4" s="2" t="e">
        <f>HLOOKUP(P1,'Lookup Data'!$22:$27,3,0)</f>
        <v>#N/A</v>
      </c>
      <c r="Q4" s="2" t="e">
        <f>HLOOKUP(Q1,'Lookup Data'!$22:$27,3,0)</f>
        <v>#N/A</v>
      </c>
    </row>
    <row r="5" spans="1:17" ht="27.6" x14ac:dyDescent="0.3">
      <c r="A5" s="14" t="s">
        <v>17</v>
      </c>
      <c r="B5" s="2" t="str">
        <f>HLOOKUP(B1,'Lookup Data'!$22:$27,5,0)</f>
        <v>CHN</v>
      </c>
      <c r="C5" s="2" t="str">
        <f>HLOOKUP(C1,'Lookup Data'!$22:$27,5,0)</f>
        <v>BLR</v>
      </c>
      <c r="D5" s="2" t="str">
        <f>HLOOKUP(D1,'Lookup Data'!$22:$27,5,0)</f>
        <v>BLR</v>
      </c>
      <c r="E5" s="2" t="str">
        <f>HLOOKUP(E1,'Lookup Data'!$22:$27,5,0)</f>
        <v>BLR</v>
      </c>
      <c r="F5" s="2" t="str">
        <f>HLOOKUP(F1,'Lookup Data'!$22:$27,5,0)</f>
        <v>BLR</v>
      </c>
      <c r="G5" s="2" t="str">
        <f>HLOOKUP(G1,'Lookup Data'!$22:$27,5,0)</f>
        <v>CHN</v>
      </c>
      <c r="H5" s="2" t="str">
        <f>HLOOKUP(H1,'Lookup Data'!$22:$27,5,0)</f>
        <v>BLR</v>
      </c>
      <c r="I5" s="2" t="str">
        <f>HLOOKUP(I1,'Lookup Data'!$22:$27,5,0)</f>
        <v>CHN</v>
      </c>
      <c r="J5" s="2" t="str">
        <f>HLOOKUP(J1,'Lookup Data'!$22:$27,5,0)</f>
        <v>BLR</v>
      </c>
      <c r="K5" s="2" t="str">
        <f>HLOOKUP(K1,'Lookup Data'!$22:$27,5,0)</f>
        <v>BLR</v>
      </c>
      <c r="L5" s="2" t="str">
        <f>HLOOKUP(L1,'Lookup Data'!$22:$27,5,0)</f>
        <v>CHN</v>
      </c>
      <c r="M5" s="2" t="str">
        <f>HLOOKUP(M1,'Lookup Data'!$22:$27,5,0)</f>
        <v>BLR</v>
      </c>
      <c r="N5" s="2" t="str">
        <f>HLOOKUP(N1,'Lookup Data'!$22:$27,5,0)</f>
        <v>BLR</v>
      </c>
      <c r="O5" s="2" t="str">
        <f>HLOOKUP(O1,'Lookup Data'!$22:$27,5,0)</f>
        <v>BLR</v>
      </c>
      <c r="P5" s="2" t="e">
        <f>HLOOKUP(P1,'Lookup Data'!$22:$27,5,0)</f>
        <v>#N/A</v>
      </c>
      <c r="Q5" s="2" t="e">
        <f>HLOOKUP(Q1,'Lookup Data'!$22:$27,5,0)</f>
        <v>#N/A</v>
      </c>
    </row>
    <row r="6" spans="1:17" x14ac:dyDescent="0.3">
      <c r="A6" s="14" t="s">
        <v>18</v>
      </c>
      <c r="B6" s="13">
        <f>HLOOKUP(B1,'Lookup Data'!$22:$27,6,0)</f>
        <v>69716</v>
      </c>
      <c r="C6" s="13">
        <f>HLOOKUP(C1,'Lookup Data'!$22:$27,6,0)</f>
        <v>85361</v>
      </c>
      <c r="D6" s="13">
        <f>HLOOKUP(D1,'Lookup Data'!$22:$27,6,0)</f>
        <v>83254</v>
      </c>
      <c r="E6" s="13">
        <f>HLOOKUP(E1,'Lookup Data'!$22:$27,6,0)</f>
        <v>64927</v>
      </c>
      <c r="F6" s="13">
        <f>HLOOKUP(F1,'Lookup Data'!$22:$27,6,0)</f>
        <v>43624</v>
      </c>
      <c r="G6" s="13">
        <f>HLOOKUP(G1,'Lookup Data'!$22:$27,6,0)</f>
        <v>62049</v>
      </c>
      <c r="H6" s="13">
        <f>HLOOKUP(H1,'Lookup Data'!$22:$27,6,0)</f>
        <v>88185</v>
      </c>
      <c r="I6" s="13">
        <f>HLOOKUP(I1,'Lookup Data'!$22:$27,6,0)</f>
        <v>22291</v>
      </c>
      <c r="J6" s="13">
        <f>HLOOKUP(J1,'Lookup Data'!$22:$27,6,0)</f>
        <v>18547</v>
      </c>
      <c r="K6" s="13">
        <f>HLOOKUP(K1,'Lookup Data'!$22:$27,6,0)</f>
        <v>69714</v>
      </c>
      <c r="L6" s="13">
        <f>HLOOKUP(L1,'Lookup Data'!$22:$27,6,0)</f>
        <v>70346</v>
      </c>
      <c r="M6" s="13">
        <f>HLOOKUP(M1,'Lookup Data'!$22:$27,6,0)</f>
        <v>62235</v>
      </c>
      <c r="N6" s="13">
        <f>HLOOKUP(N1,'Lookup Data'!$22:$27,6,0)</f>
        <v>65548</v>
      </c>
      <c r="O6" s="13">
        <f>HLOOKUP(O1,'Lookup Data'!$22:$27,6,0)</f>
        <v>69713</v>
      </c>
      <c r="P6" s="13" t="e">
        <f>HLOOKUP(P1,'Lookup Data'!$22:$27,6,0)</f>
        <v>#N/A</v>
      </c>
      <c r="Q6" s="13" t="e">
        <f>HLOOKUP(Q1,'Lookup Data'!$22:$27,6,0)</f>
        <v>#N/A</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J20"/>
  <sheetViews>
    <sheetView showGridLines="0" zoomScaleNormal="100" workbookViewId="0">
      <selection activeCell="C4" sqref="C4"/>
    </sheetView>
  </sheetViews>
  <sheetFormatPr defaultRowHeight="14.4" x14ac:dyDescent="0.3"/>
  <cols>
    <col min="1" max="1" width="7.44140625" customWidth="1"/>
    <col min="3" max="4" width="7.109375" bestFit="1" customWidth="1"/>
    <col min="5" max="6" width="7.33203125" bestFit="1" customWidth="1"/>
    <col min="7" max="7" width="3.5546875" customWidth="1"/>
  </cols>
  <sheetData>
    <row r="1" spans="1:10" s="4" customFormat="1" ht="27.6" x14ac:dyDescent="0.3">
      <c r="A1" s="14" t="s">
        <v>32</v>
      </c>
      <c r="B1" s="14" t="s">
        <v>0</v>
      </c>
      <c r="C1" s="14" t="s">
        <v>12</v>
      </c>
      <c r="D1" s="14" t="s">
        <v>16</v>
      </c>
      <c r="E1" s="14" t="s">
        <v>17</v>
      </c>
      <c r="F1" s="14" t="s">
        <v>18</v>
      </c>
    </row>
    <row r="2" spans="1:10" x14ac:dyDescent="0.3">
      <c r="A2" s="7">
        <v>18</v>
      </c>
      <c r="B2" s="2"/>
      <c r="C2" s="2" t="str">
        <f>IFERROR(INDEX('Lookup Data'!$A:$F,MATCH(A2,'Lookup Data'!$A:$A,0),4),"")</f>
        <v>M</v>
      </c>
      <c r="D2" s="2">
        <f>IFERROR(INDEX('Lookup Data'!$A:$F,MATCH(A2,'Lookup Data'!$A:$A,0),3),"")</f>
        <v>44</v>
      </c>
      <c r="E2" s="2" t="str">
        <f>IFERROR(INDEX('Lookup Data'!$A:$F,MATCH(A2,'Lookup Data'!$A:$A,0),5),"")</f>
        <v>CHN</v>
      </c>
      <c r="F2" s="13">
        <f>IFERROR(INDEX('Lookup Data'!$A:$F,MATCH(A2,'Lookup Data'!$A:$A,0),6),"")</f>
        <v>69716</v>
      </c>
    </row>
    <row r="3" spans="1:10" x14ac:dyDescent="0.3">
      <c r="A3" s="7">
        <v>15</v>
      </c>
      <c r="B3" s="2"/>
      <c r="C3" s="2" t="str">
        <f>IFERROR(INDEX('Lookup Data'!$A:$F,MATCH(A3,'Lookup Data'!$A:$A,0),4),"")</f>
        <v>F</v>
      </c>
      <c r="D3" s="2">
        <f>IFERROR(INDEX('Lookup Data'!$A:$F,MATCH(A3,'Lookup Data'!$A:$A,0),3),"")</f>
        <v>36</v>
      </c>
      <c r="E3" s="2" t="str">
        <f>IFERROR(INDEX('Lookup Data'!$A:$F,MATCH(A3,'Lookup Data'!$A:$A,0),5),"")</f>
        <v>BLR</v>
      </c>
      <c r="F3" s="13">
        <f>IFERROR(INDEX('Lookup Data'!$A:$F,MATCH(A3,'Lookup Data'!$A:$A,0),6),"")</f>
        <v>85361</v>
      </c>
    </row>
    <row r="4" spans="1:10" x14ac:dyDescent="0.3">
      <c r="A4" s="7">
        <v>13</v>
      </c>
      <c r="B4" s="2"/>
      <c r="C4" s="2" t="str">
        <f>IFERROR(INDEX('Lookup Data'!$A:$F,MATCH(A4,'Lookup Data'!$A:$A,0),4),"")</f>
        <v>M</v>
      </c>
      <c r="D4" s="2">
        <f>IFERROR(INDEX('Lookup Data'!$A:$F,MATCH(A4,'Lookup Data'!$A:$A,0),3),"")</f>
        <v>37</v>
      </c>
      <c r="E4" s="2" t="str">
        <f>IFERROR(INDEX('Lookup Data'!$A:$F,MATCH(A4,'Lookup Data'!$A:$A,0),5),"")</f>
        <v>BLR</v>
      </c>
      <c r="F4" s="13">
        <f>IFERROR(INDEX('Lookup Data'!$A:$F,MATCH(A4,'Lookup Data'!$A:$A,0),6),"")</f>
        <v>83254</v>
      </c>
    </row>
    <row r="5" spans="1:10" x14ac:dyDescent="0.3">
      <c r="A5" s="7">
        <v>10</v>
      </c>
      <c r="B5" s="2"/>
      <c r="C5" s="2" t="str">
        <f>IFERROR(INDEX('Lookup Data'!$A:$F,MATCH(A5,'Lookup Data'!$A:$A,0),4),"")</f>
        <v>M</v>
      </c>
      <c r="D5" s="2">
        <f>IFERROR(INDEX('Lookup Data'!$A:$F,MATCH(A5,'Lookup Data'!$A:$A,0),3),"")</f>
        <v>42</v>
      </c>
      <c r="E5" s="2" t="str">
        <f>IFERROR(INDEX('Lookup Data'!$A:$F,MATCH(A5,'Lookup Data'!$A:$A,0),5),"")</f>
        <v>BLR</v>
      </c>
      <c r="F5" s="13">
        <f>IFERROR(INDEX('Lookup Data'!$A:$F,MATCH(A5,'Lookup Data'!$A:$A,0),6),"")</f>
        <v>64927</v>
      </c>
    </row>
    <row r="6" spans="1:10" x14ac:dyDescent="0.3">
      <c r="A6" s="7">
        <v>9</v>
      </c>
      <c r="B6" s="2"/>
      <c r="C6" s="2" t="str">
        <f>IFERROR(INDEX('Lookup Data'!$A:$F,MATCH(A6,'Lookup Data'!$A:$A,0),4),"")</f>
        <v>F</v>
      </c>
      <c r="D6" s="2">
        <f>IFERROR(INDEX('Lookup Data'!$A:$F,MATCH(A6,'Lookup Data'!$A:$A,0),3),"")</f>
        <v>27</v>
      </c>
      <c r="E6" s="2" t="str">
        <f>IFERROR(INDEX('Lookup Data'!$A:$F,MATCH(A6,'Lookup Data'!$A:$A,0),5),"")</f>
        <v>BLR</v>
      </c>
      <c r="F6" s="13">
        <f>IFERROR(INDEX('Lookup Data'!$A:$F,MATCH(A6,'Lookup Data'!$A:$A,0),6),"")</f>
        <v>43624</v>
      </c>
    </row>
    <row r="7" spans="1:10" x14ac:dyDescent="0.3">
      <c r="A7" s="7">
        <v>11</v>
      </c>
      <c r="B7" s="2"/>
      <c r="C7" s="2" t="str">
        <f>IFERROR(INDEX('Lookup Data'!$A:$F,MATCH(A7,'Lookup Data'!$A:$A,0),4),"")</f>
        <v>M</v>
      </c>
      <c r="D7" s="2">
        <f>IFERROR(INDEX('Lookup Data'!$A:$F,MATCH(A7,'Lookup Data'!$A:$A,0),3),"")</f>
        <v>30</v>
      </c>
      <c r="E7" s="2" t="str">
        <f>IFERROR(INDEX('Lookup Data'!$A:$F,MATCH(A7,'Lookup Data'!$A:$A,0),5),"")</f>
        <v>CHN</v>
      </c>
      <c r="F7" s="13">
        <f>IFERROR(INDEX('Lookup Data'!$A:$F,MATCH(A7,'Lookup Data'!$A:$A,0),6),"")</f>
        <v>62049</v>
      </c>
    </row>
    <row r="8" spans="1:10" x14ac:dyDescent="0.3">
      <c r="A8" s="7">
        <v>8</v>
      </c>
      <c r="B8" s="2"/>
      <c r="C8" s="2" t="str">
        <f>IFERROR(INDEX('Lookup Data'!$A:$F,MATCH(A8,'Lookup Data'!$A:$A,0),4),"")</f>
        <v>M</v>
      </c>
      <c r="D8" s="2">
        <f>IFERROR(INDEX('Lookup Data'!$A:$F,MATCH(A8,'Lookup Data'!$A:$A,0),3),"")</f>
        <v>30</v>
      </c>
      <c r="E8" s="2" t="str">
        <f>IFERROR(INDEX('Lookup Data'!$A:$F,MATCH(A8,'Lookup Data'!$A:$A,0),5),"")</f>
        <v>BLR</v>
      </c>
      <c r="F8" s="13">
        <f>IFERROR(INDEX('Lookup Data'!$A:$F,MATCH(A8,'Lookup Data'!$A:$A,0),6),"")</f>
        <v>88185</v>
      </c>
    </row>
    <row r="9" spans="1:10" x14ac:dyDescent="0.3">
      <c r="A9" s="7">
        <v>2</v>
      </c>
      <c r="B9" s="2"/>
      <c r="C9" s="2" t="str">
        <f>IFERROR(INDEX('Lookup Data'!$A:$F,MATCH(A9,'Lookup Data'!$A:$A,0),4),"")</f>
        <v>F</v>
      </c>
      <c r="D9" s="2">
        <f>IFERROR(INDEX('Lookup Data'!$A:$F,MATCH(A9,'Lookup Data'!$A:$A,0),3),"")</f>
        <v>24</v>
      </c>
      <c r="E9" s="2" t="str">
        <f>IFERROR(INDEX('Lookup Data'!$A:$F,MATCH(A9,'Lookup Data'!$A:$A,0),5),"")</f>
        <v>CHN</v>
      </c>
      <c r="F9" s="13">
        <f>IFERROR(INDEX('Lookup Data'!$A:$F,MATCH(A9,'Lookup Data'!$A:$A,0),6),"")</f>
        <v>22291</v>
      </c>
    </row>
    <row r="10" spans="1:10" x14ac:dyDescent="0.3">
      <c r="A10" s="7">
        <v>6</v>
      </c>
      <c r="B10" s="2"/>
      <c r="C10" s="2" t="str">
        <f>IFERROR(INDEX('Lookup Data'!$A:$F,MATCH(A10,'Lookup Data'!$A:$A,0),4),"")</f>
        <v>M</v>
      </c>
      <c r="D10" s="2">
        <f>IFERROR(INDEX('Lookup Data'!$A:$F,MATCH(A10,'Lookup Data'!$A:$A,0),3),"")</f>
        <v>44</v>
      </c>
      <c r="E10" s="2" t="str">
        <f>IFERROR(INDEX('Lookup Data'!$A:$F,MATCH(A10,'Lookup Data'!$A:$A,0),5),"")</f>
        <v>BLR</v>
      </c>
      <c r="F10" s="13">
        <f>IFERROR(INDEX('Lookup Data'!$A:$F,MATCH(A10,'Lookup Data'!$A:$A,0),6),"")</f>
        <v>18547</v>
      </c>
    </row>
    <row r="11" spans="1:10" x14ac:dyDescent="0.3">
      <c r="A11" s="7">
        <v>14</v>
      </c>
      <c r="B11" s="2"/>
      <c r="C11" s="2" t="str">
        <f>IFERROR(INDEX('Lookup Data'!$A:$F,MATCH(A11,'Lookup Data'!$A:$A,0),4),"")</f>
        <v>F</v>
      </c>
      <c r="D11" s="2">
        <f>IFERROR(INDEX('Lookup Data'!$A:$F,MATCH(A11,'Lookup Data'!$A:$A,0),3),"")</f>
        <v>24</v>
      </c>
      <c r="E11" s="2" t="str">
        <f>IFERROR(INDEX('Lookup Data'!$A:$F,MATCH(A11,'Lookup Data'!$A:$A,0),5),"")</f>
        <v>BLR</v>
      </c>
      <c r="F11" s="13">
        <f>IFERROR(INDEX('Lookup Data'!$A:$F,MATCH(A11,'Lookup Data'!$A:$A,0),6),"")</f>
        <v>69714</v>
      </c>
    </row>
    <row r="12" spans="1:10" x14ac:dyDescent="0.3">
      <c r="A12" s="7">
        <v>17</v>
      </c>
      <c r="B12" s="2"/>
      <c r="C12" s="2" t="str">
        <f>IFERROR(INDEX('Lookup Data'!$A:$F,MATCH(A12,'Lookup Data'!$A:$A,0),4),"")</f>
        <v>M</v>
      </c>
      <c r="D12" s="2">
        <f>IFERROR(INDEX('Lookup Data'!$A:$F,MATCH(A12,'Lookup Data'!$A:$A,0),3),"")</f>
        <v>20</v>
      </c>
      <c r="E12" s="2" t="str">
        <f>IFERROR(INDEX('Lookup Data'!$A:$F,MATCH(A12,'Lookup Data'!$A:$A,0),5),"")</f>
        <v>CHN</v>
      </c>
      <c r="F12" s="13">
        <f>IFERROR(INDEX('Lookup Data'!$A:$F,MATCH(A12,'Lookup Data'!$A:$A,0),6),"")</f>
        <v>70346</v>
      </c>
      <c r="H12" s="14" t="s">
        <v>32</v>
      </c>
      <c r="I12" s="14" t="s">
        <v>642</v>
      </c>
      <c r="J12" s="14" t="s">
        <v>643</v>
      </c>
    </row>
    <row r="13" spans="1:10" x14ac:dyDescent="0.3">
      <c r="A13" s="7">
        <v>5</v>
      </c>
      <c r="B13" s="2"/>
      <c r="C13" s="2" t="str">
        <f>IFERROR(INDEX('Lookup Data'!$A:$F,MATCH(A13,'Lookup Data'!$A:$A,0),4),"")</f>
        <v>F</v>
      </c>
      <c r="D13" s="2">
        <f>IFERROR(INDEX('Lookup Data'!$A:$F,MATCH(A13,'Lookup Data'!$A:$A,0),3),"")</f>
        <v>20</v>
      </c>
      <c r="E13" s="2" t="str">
        <f>IFERROR(INDEX('Lookup Data'!$A:$F,MATCH(A13,'Lookup Data'!$A:$A,0),5),"")</f>
        <v>BLR</v>
      </c>
      <c r="F13" s="13">
        <f>IFERROR(INDEX('Lookup Data'!$A:$F,MATCH(A13,'Lookup Data'!$A:$A,0),6),"")</f>
        <v>62235</v>
      </c>
      <c r="H13" s="95">
        <v>18</v>
      </c>
      <c r="I13" s="95" t="str">
        <f>INDEX('Lookup Data'!$A:$F,19,2)</f>
        <v>Kris</v>
      </c>
      <c r="J13" s="95">
        <f>MATCH(H13,'Lookup Data'!$A:$A,0)</f>
        <v>19</v>
      </c>
    </row>
    <row r="14" spans="1:10" x14ac:dyDescent="0.3">
      <c r="A14" s="7">
        <v>1</v>
      </c>
      <c r="B14" s="2"/>
      <c r="C14" s="2" t="str">
        <f>IFERROR(INDEX('Lookup Data'!$A:$F,MATCH(A14,'Lookup Data'!$A:$A,0),4),"")</f>
        <v>M</v>
      </c>
      <c r="D14" s="2">
        <f>IFERROR(INDEX('Lookup Data'!$A:$F,MATCH(A14,'Lookup Data'!$A:$A,0),3),"")</f>
        <v>37</v>
      </c>
      <c r="E14" s="2" t="str">
        <f>IFERROR(INDEX('Lookup Data'!$A:$F,MATCH(A14,'Lookup Data'!$A:$A,0),5),"")</f>
        <v>BLR</v>
      </c>
      <c r="F14" s="13">
        <f>IFERROR(INDEX('Lookup Data'!$A:$F,MATCH(A14,'Lookup Data'!$A:$A,0),6),"")</f>
        <v>65548</v>
      </c>
      <c r="H14" s="95">
        <v>15</v>
      </c>
      <c r="I14" s="95" t="str">
        <f>INDEX('Lookup Data'!$A:$F,16,2)</f>
        <v>Tia</v>
      </c>
      <c r="J14" s="95">
        <f>MATCH(H14,'Lookup Data'!$A:$A,0)</f>
        <v>16</v>
      </c>
    </row>
    <row r="15" spans="1:10" x14ac:dyDescent="0.3">
      <c r="A15" s="7">
        <v>12</v>
      </c>
      <c r="B15" s="2"/>
      <c r="C15" s="2" t="str">
        <f>IFERROR(INDEX('Lookup Data'!$A:$F,MATCH(A15,'Lookup Data'!$A:$A,0),4),"")</f>
        <v>M</v>
      </c>
      <c r="D15" s="2">
        <f>IFERROR(INDEX('Lookup Data'!$A:$F,MATCH(A15,'Lookup Data'!$A:$A,0),3),"")</f>
        <v>27</v>
      </c>
      <c r="E15" s="2" t="str">
        <f>IFERROR(INDEX('Lookup Data'!$A:$F,MATCH(A15,'Lookup Data'!$A:$A,0),5),"")</f>
        <v>BLR</v>
      </c>
      <c r="F15" s="13">
        <f>IFERROR(INDEX('Lookup Data'!$A:$F,MATCH(A15,'Lookup Data'!$A:$A,0),6),"")</f>
        <v>69713</v>
      </c>
      <c r="H15" s="95">
        <v>14</v>
      </c>
      <c r="I15" s="95" t="str">
        <f>INDEX('Lookup Data'!$A:$F,14,2)</f>
        <v>Ali</v>
      </c>
      <c r="J15" s="95">
        <f>MATCH(H15,'Lookup Data'!$A:$A,0)</f>
        <v>15</v>
      </c>
    </row>
    <row r="16" spans="1:10" x14ac:dyDescent="0.3">
      <c r="A16" s="7">
        <v>20</v>
      </c>
      <c r="B16" s="2" t="str">
        <f>IFERROR(INDEX('Lookup Data'!$A:$F,MATCH(A16,'Lookup Data'!$A:$A,0),2),"")</f>
        <v/>
      </c>
      <c r="C16" s="2" t="str">
        <f>IFERROR(INDEX('Lookup Data'!$A:$F,MATCH(A16,'Lookup Data'!$A:$A,0),4),"")</f>
        <v/>
      </c>
      <c r="D16" s="2" t="str">
        <f>IFERROR(INDEX('Lookup Data'!$A:$F,MATCH(A16,'Lookup Data'!$A:$A,0),3),"")</f>
        <v/>
      </c>
      <c r="E16" s="2" t="str">
        <f>IFERROR(INDEX('Lookup Data'!$A:$F,MATCH(A16,'Lookup Data'!$A:$A,0),5),"")</f>
        <v/>
      </c>
      <c r="F16" s="13" t="str">
        <f>IFERROR(INDEX('Lookup Data'!$A:$F,MATCH(A16,'Lookup Data'!$A:$A,0),6),"")</f>
        <v/>
      </c>
    </row>
    <row r="17" spans="1:6" x14ac:dyDescent="0.3">
      <c r="A17" s="7">
        <v>25</v>
      </c>
      <c r="B17" s="2" t="str">
        <f>IFERROR(INDEX('Lookup Data'!$A:$F,MATCH(A17,'Lookup Data'!$A:$A,0),2),"")</f>
        <v/>
      </c>
      <c r="C17" s="2" t="str">
        <f>IFERROR(INDEX('Lookup Data'!$A:$F,MATCH(A17,'Lookup Data'!$A:$A,0),4),"")</f>
        <v/>
      </c>
      <c r="D17" s="2" t="str">
        <f>IFERROR(INDEX('Lookup Data'!$A:$F,MATCH(A17,'Lookup Data'!$A:$A,0),3),"")</f>
        <v/>
      </c>
      <c r="E17" s="2" t="str">
        <f>IFERROR(INDEX('Lookup Data'!$A:$F,MATCH(A17,'Lookup Data'!$A:$A,0),5),"")</f>
        <v/>
      </c>
      <c r="F17" s="13" t="str">
        <f>IFERROR(INDEX('Lookup Data'!$A:$F,MATCH(A17,'Lookup Data'!$A:$A,0),6),"")</f>
        <v/>
      </c>
    </row>
    <row r="18" spans="1:6" x14ac:dyDescent="0.3">
      <c r="A18" s="7"/>
      <c r="B18" s="12"/>
      <c r="C18" s="12"/>
      <c r="D18" s="2"/>
      <c r="E18" s="2"/>
      <c r="F18" s="13"/>
    </row>
    <row r="19" spans="1:6" x14ac:dyDescent="0.3">
      <c r="A19" s="7"/>
      <c r="B19" s="12"/>
      <c r="C19" s="12"/>
      <c r="D19" s="2"/>
      <c r="E19" s="2"/>
      <c r="F19" s="13"/>
    </row>
    <row r="20" spans="1:6" x14ac:dyDescent="0.3">
      <c r="A20" s="7"/>
      <c r="B20" s="12"/>
      <c r="C20" s="12"/>
      <c r="D20" s="2"/>
      <c r="E20" s="2"/>
      <c r="F20" s="13"/>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B1:H18"/>
  <sheetViews>
    <sheetView showGridLines="0" tabSelected="1" zoomScaleNormal="100" workbookViewId="0">
      <selection activeCell="H3" sqref="H3"/>
    </sheetView>
  </sheetViews>
  <sheetFormatPr defaultRowHeight="14.4" x14ac:dyDescent="0.3"/>
  <cols>
    <col min="2" max="2" width="8" bestFit="1" customWidth="1"/>
    <col min="3" max="3" width="14.44140625" style="5" customWidth="1"/>
    <col min="4" max="4" width="7.44140625" bestFit="1" customWidth="1"/>
    <col min="5" max="5" width="9.88671875" bestFit="1" customWidth="1"/>
    <col min="6" max="6" width="10.109375" bestFit="1" customWidth="1"/>
    <col min="7" max="7" width="9.44140625" bestFit="1" customWidth="1"/>
  </cols>
  <sheetData>
    <row r="1" spans="2:8" s="4" customFormat="1" ht="27.6" customHeight="1" x14ac:dyDescent="0.3">
      <c r="B1" s="35" t="s">
        <v>183</v>
      </c>
      <c r="C1" s="35" t="s">
        <v>9</v>
      </c>
      <c r="D1" s="35" t="s">
        <v>12</v>
      </c>
      <c r="E1" s="35" t="s">
        <v>182</v>
      </c>
      <c r="F1" s="35" t="s">
        <v>56</v>
      </c>
      <c r="G1" s="35" t="s">
        <v>57</v>
      </c>
      <c r="H1" s="35" t="s">
        <v>184</v>
      </c>
    </row>
    <row r="2" spans="2:8" x14ac:dyDescent="0.3">
      <c r="B2" s="2" t="s">
        <v>6</v>
      </c>
      <c r="C2" s="7">
        <v>1</v>
      </c>
      <c r="D2" s="2" t="str">
        <f>IF(C2=1,"male",IF(C2=0,"female","0"))</f>
        <v>male</v>
      </c>
      <c r="E2" s="2">
        <v>10000</v>
      </c>
      <c r="F2" s="2">
        <v>5364</v>
      </c>
      <c r="G2" s="23">
        <f>F2/E2</f>
        <v>0.53639999999999999</v>
      </c>
      <c r="H2" s="2">
        <f>IF(G2&gt;150%,20%,IF(G2&gt;100%,15%,0))</f>
        <v>0</v>
      </c>
    </row>
    <row r="3" spans="2:8" x14ac:dyDescent="0.3">
      <c r="B3" s="2" t="s">
        <v>7</v>
      </c>
      <c r="C3" s="7">
        <v>1</v>
      </c>
      <c r="D3" s="2" t="str">
        <f t="shared" ref="D3:D10" si="0">IF(C3=1,"male",IF(C3=0,"female","0"))</f>
        <v>male</v>
      </c>
      <c r="E3" s="2">
        <v>12000</v>
      </c>
      <c r="F3" s="2">
        <v>12500</v>
      </c>
      <c r="G3" s="23">
        <f t="shared" ref="G3:G10" si="1">F3/E3</f>
        <v>1.0416666666666667</v>
      </c>
      <c r="H3" s="2">
        <f t="shared" ref="H3:H10" si="2">IF(G3&gt;150%,F3*20%,IF(G3&gt;100%,F3*15%,IF(G3&lt;=100%,0)))</f>
        <v>1875</v>
      </c>
    </row>
    <row r="4" spans="2:8" x14ac:dyDescent="0.3">
      <c r="B4" s="2" t="s">
        <v>8</v>
      </c>
      <c r="C4" s="7">
        <v>0</v>
      </c>
      <c r="D4" s="2" t="str">
        <f t="shared" si="0"/>
        <v>female</v>
      </c>
      <c r="E4" s="2">
        <v>14000</v>
      </c>
      <c r="F4" s="2">
        <v>17742</v>
      </c>
      <c r="G4" s="23">
        <f t="shared" si="1"/>
        <v>1.2672857142857143</v>
      </c>
      <c r="H4" s="2">
        <f t="shared" si="2"/>
        <v>2661.2999999999997</v>
      </c>
    </row>
    <row r="5" spans="2:8" x14ac:dyDescent="0.3">
      <c r="B5" s="12" t="s">
        <v>21</v>
      </c>
      <c r="C5" s="7">
        <v>1</v>
      </c>
      <c r="D5" s="2" t="str">
        <f t="shared" si="0"/>
        <v>male</v>
      </c>
      <c r="E5" s="12">
        <v>10000</v>
      </c>
      <c r="F5" s="2">
        <v>6675</v>
      </c>
      <c r="G5" s="23">
        <f t="shared" si="1"/>
        <v>0.66749999999999998</v>
      </c>
      <c r="H5" s="2">
        <f t="shared" si="2"/>
        <v>0</v>
      </c>
    </row>
    <row r="6" spans="2:8" x14ac:dyDescent="0.3">
      <c r="B6" s="12" t="s">
        <v>33</v>
      </c>
      <c r="C6" s="7">
        <v>1</v>
      </c>
      <c r="D6" s="2" t="str">
        <f t="shared" si="0"/>
        <v>male</v>
      </c>
      <c r="E6" s="12">
        <v>8000</v>
      </c>
      <c r="F6" s="2">
        <v>19350</v>
      </c>
      <c r="G6" s="23">
        <f t="shared" si="1"/>
        <v>2.4187500000000002</v>
      </c>
      <c r="H6" s="2">
        <f t="shared" si="2"/>
        <v>3870</v>
      </c>
    </row>
    <row r="7" spans="2:8" x14ac:dyDescent="0.3">
      <c r="B7" s="12" t="s">
        <v>23</v>
      </c>
      <c r="C7" s="7">
        <v>1</v>
      </c>
      <c r="D7" s="2" t="str">
        <f t="shared" si="0"/>
        <v>male</v>
      </c>
      <c r="E7" s="12">
        <v>15000</v>
      </c>
      <c r="F7" s="2">
        <v>10618</v>
      </c>
      <c r="G7" s="23">
        <f t="shared" si="1"/>
        <v>0.70786666666666664</v>
      </c>
      <c r="H7" s="2">
        <f t="shared" si="2"/>
        <v>0</v>
      </c>
    </row>
    <row r="8" spans="2:8" x14ac:dyDescent="0.3">
      <c r="B8" s="12" t="s">
        <v>35</v>
      </c>
      <c r="C8" s="7">
        <v>0</v>
      </c>
      <c r="D8" s="2" t="str">
        <f t="shared" si="0"/>
        <v>female</v>
      </c>
      <c r="E8" s="12">
        <v>10000</v>
      </c>
      <c r="F8" s="2">
        <v>14719</v>
      </c>
      <c r="G8" s="23">
        <f t="shared" si="1"/>
        <v>1.4719</v>
      </c>
      <c r="H8" s="2">
        <f t="shared" si="2"/>
        <v>2207.85</v>
      </c>
    </row>
    <row r="9" spans="2:8" x14ac:dyDescent="0.3">
      <c r="B9" s="12" t="s">
        <v>172</v>
      </c>
      <c r="C9" s="7">
        <v>1</v>
      </c>
      <c r="D9" s="2" t="str">
        <f t="shared" si="0"/>
        <v>male</v>
      </c>
      <c r="E9" s="12">
        <v>18000</v>
      </c>
      <c r="F9" s="2">
        <v>11107</v>
      </c>
      <c r="G9" s="23">
        <f t="shared" si="1"/>
        <v>0.61705555555555558</v>
      </c>
      <c r="H9" s="2">
        <f t="shared" si="2"/>
        <v>0</v>
      </c>
    </row>
    <row r="10" spans="2:8" x14ac:dyDescent="0.3">
      <c r="B10" s="12" t="s">
        <v>181</v>
      </c>
      <c r="C10" s="7">
        <v>0</v>
      </c>
      <c r="D10" s="2" t="str">
        <f t="shared" si="0"/>
        <v>female</v>
      </c>
      <c r="E10" s="12">
        <v>15000</v>
      </c>
      <c r="F10" s="2">
        <v>285</v>
      </c>
      <c r="G10" s="23">
        <f t="shared" si="1"/>
        <v>1.9E-2</v>
      </c>
      <c r="H10" s="2">
        <f t="shared" si="2"/>
        <v>0</v>
      </c>
    </row>
    <row r="13" spans="2:8" x14ac:dyDescent="0.3">
      <c r="B13" s="77" t="s">
        <v>0</v>
      </c>
      <c r="C13" s="77" t="s">
        <v>386</v>
      </c>
      <c r="D13" s="77" t="s">
        <v>387</v>
      </c>
      <c r="E13" s="77" t="s">
        <v>388</v>
      </c>
      <c r="F13" s="77" t="s">
        <v>389</v>
      </c>
    </row>
    <row r="14" spans="2:8" x14ac:dyDescent="0.3">
      <c r="B14" s="2" t="s">
        <v>22</v>
      </c>
      <c r="C14" s="7">
        <v>97</v>
      </c>
      <c r="D14" s="7">
        <v>83</v>
      </c>
      <c r="E14" s="7">
        <v>98</v>
      </c>
      <c r="F14" s="2" t="str">
        <f>IF(AND(C14&gt;80,D14&gt;80,E14&gt;80),"yes","no")</f>
        <v>yes</v>
      </c>
      <c r="G14" t="str">
        <f>IF(OR(C14&lt;80,D14&lt;80,E14&lt;80),"no","yes")</f>
        <v>yes</v>
      </c>
    </row>
    <row r="15" spans="2:8" x14ac:dyDescent="0.3">
      <c r="B15" s="2" t="s">
        <v>35</v>
      </c>
      <c r="C15" s="7">
        <v>78</v>
      </c>
      <c r="D15" s="7">
        <v>27</v>
      </c>
      <c r="E15" s="7">
        <v>90</v>
      </c>
      <c r="F15" s="2" t="str">
        <f t="shared" ref="F15:F18" si="3">IF(AND(C15&gt;80,D15&gt;80,E15&gt;80),"yes","no")</f>
        <v>no</v>
      </c>
      <c r="G15" t="str">
        <f t="shared" ref="G15:G18" si="4">IF(OR(C15&lt;80,D15&lt;80,E15&lt;80),"no","yes")</f>
        <v>no</v>
      </c>
    </row>
    <row r="16" spans="2:8" x14ac:dyDescent="0.3">
      <c r="B16" s="2" t="s">
        <v>172</v>
      </c>
      <c r="C16" s="7">
        <v>65</v>
      </c>
      <c r="D16" s="7">
        <v>19</v>
      </c>
      <c r="E16" s="7">
        <v>100</v>
      </c>
      <c r="F16" s="2" t="str">
        <f t="shared" si="3"/>
        <v>no</v>
      </c>
      <c r="G16" t="str">
        <f t="shared" si="4"/>
        <v>no</v>
      </c>
    </row>
    <row r="17" spans="2:7" x14ac:dyDescent="0.3">
      <c r="B17" s="2" t="s">
        <v>23</v>
      </c>
      <c r="C17" s="7">
        <v>53</v>
      </c>
      <c r="D17" s="7">
        <v>100</v>
      </c>
      <c r="E17" s="7">
        <v>32</v>
      </c>
      <c r="F17" s="2" t="str">
        <f t="shared" si="3"/>
        <v>no</v>
      </c>
      <c r="G17" t="str">
        <f t="shared" si="4"/>
        <v>no</v>
      </c>
    </row>
    <row r="18" spans="2:7" x14ac:dyDescent="0.3">
      <c r="B18" s="2" t="s">
        <v>181</v>
      </c>
      <c r="C18" s="7">
        <v>65</v>
      </c>
      <c r="D18" s="7">
        <v>71</v>
      </c>
      <c r="E18" s="7">
        <v>47</v>
      </c>
      <c r="F18" s="2" t="str">
        <f t="shared" si="3"/>
        <v>no</v>
      </c>
      <c r="G18" t="str">
        <f t="shared" si="4"/>
        <v>no</v>
      </c>
    </row>
  </sheetData>
  <pageMargins left="0.7" right="0.7" top="0.75" bottom="0.75" header="0.3" footer="0.3"/>
  <pageSetup paperSize="9"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2:F10"/>
  <sheetViews>
    <sheetView showGridLines="0" zoomScale="110" zoomScaleNormal="110" workbookViewId="0">
      <selection activeCell="B9" sqref="B9"/>
    </sheetView>
  </sheetViews>
  <sheetFormatPr defaultRowHeight="14.4" x14ac:dyDescent="0.3"/>
  <cols>
    <col min="1" max="1" width="9.5546875" bestFit="1" customWidth="1"/>
  </cols>
  <sheetData>
    <row r="2" spans="1:6" x14ac:dyDescent="0.3">
      <c r="A2" s="94" t="s">
        <v>475</v>
      </c>
      <c r="B2" s="94" t="s">
        <v>50</v>
      </c>
      <c r="C2" s="94" t="s">
        <v>51</v>
      </c>
      <c r="D2" s="94" t="s">
        <v>52</v>
      </c>
      <c r="E2" s="94" t="s">
        <v>53</v>
      </c>
    </row>
    <row r="3" spans="1:6" x14ac:dyDescent="0.3">
      <c r="A3" s="95" t="s">
        <v>476</v>
      </c>
      <c r="B3" s="96">
        <v>5429</v>
      </c>
      <c r="C3" s="96">
        <v>5358</v>
      </c>
      <c r="D3" s="96">
        <v>6146</v>
      </c>
      <c r="E3" s="96">
        <v>6396</v>
      </c>
      <c r="F3" s="87">
        <f>SUM(B3:E3)</f>
        <v>23329</v>
      </c>
    </row>
    <row r="4" spans="1:6" x14ac:dyDescent="0.3">
      <c r="A4" s="95" t="s">
        <v>477</v>
      </c>
      <c r="B4" s="96">
        <v>5426</v>
      </c>
      <c r="C4" s="96">
        <v>8406</v>
      </c>
      <c r="D4" s="96">
        <v>3456</v>
      </c>
      <c r="E4" s="96">
        <v>7545</v>
      </c>
      <c r="F4" s="87">
        <f t="shared" ref="F4:F6" si="0">SUM(B4:E4)</f>
        <v>24833</v>
      </c>
    </row>
    <row r="5" spans="1:6" x14ac:dyDescent="0.3">
      <c r="A5" s="95" t="s">
        <v>478</v>
      </c>
      <c r="B5" s="96">
        <v>2531</v>
      </c>
      <c r="C5" s="96">
        <v>1608</v>
      </c>
      <c r="D5" s="96">
        <v>5348</v>
      </c>
      <c r="E5" s="96">
        <v>3091</v>
      </c>
      <c r="F5" s="87">
        <f t="shared" si="0"/>
        <v>12578</v>
      </c>
    </row>
    <row r="6" spans="1:6" x14ac:dyDescent="0.3">
      <c r="A6" s="95" t="s">
        <v>479</v>
      </c>
      <c r="B6" s="96">
        <v>9616</v>
      </c>
      <c r="C6" s="96">
        <v>5534</v>
      </c>
      <c r="D6" s="96">
        <v>5378</v>
      </c>
      <c r="E6" s="96">
        <v>7490</v>
      </c>
      <c r="F6" s="87">
        <f t="shared" si="0"/>
        <v>28018</v>
      </c>
    </row>
    <row r="9" spans="1:6" x14ac:dyDescent="0.3">
      <c r="A9" s="97" t="s">
        <v>475</v>
      </c>
      <c r="B9" s="6">
        <v>4</v>
      </c>
    </row>
    <row r="10" spans="1:6" x14ac:dyDescent="0.3">
      <c r="A10" s="97" t="s">
        <v>480</v>
      </c>
      <c r="B10" s="6">
        <v>1</v>
      </c>
    </row>
  </sheetData>
  <pageMargins left="0.7" right="0.7" top="0.75" bottom="0.75" header="0.3" footer="0.3"/>
  <pageSetup paperSize="9" orientation="portrait" horizontalDpi="300" verticalDpi="30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B1:J23"/>
  <sheetViews>
    <sheetView showGridLines="0" zoomScale="110" zoomScaleNormal="110" workbookViewId="0">
      <selection activeCell="J18" sqref="J18:J21"/>
    </sheetView>
  </sheetViews>
  <sheetFormatPr defaultRowHeight="14.4" x14ac:dyDescent="0.3"/>
  <cols>
    <col min="2" max="2" width="10.88671875" bestFit="1" customWidth="1"/>
    <col min="3" max="3" width="8.6640625" bestFit="1" customWidth="1"/>
    <col min="4" max="4" width="10.6640625" bestFit="1" customWidth="1"/>
    <col min="5" max="5" width="10.33203125" bestFit="1" customWidth="1"/>
    <col min="10" max="10" width="15.88671875" bestFit="1" customWidth="1"/>
  </cols>
  <sheetData>
    <row r="1" spans="2:5" x14ac:dyDescent="0.3">
      <c r="B1" s="24" t="s">
        <v>55</v>
      </c>
      <c r="C1" s="24" t="s">
        <v>54</v>
      </c>
      <c r="D1" s="24" t="s">
        <v>56</v>
      </c>
      <c r="E1" s="24" t="s">
        <v>57</v>
      </c>
    </row>
    <row r="2" spans="2:5" x14ac:dyDescent="0.3">
      <c r="B2" s="2" t="s">
        <v>7</v>
      </c>
      <c r="C2" s="13">
        <v>10000</v>
      </c>
      <c r="D2" s="2">
        <v>18185</v>
      </c>
      <c r="E2" s="23">
        <f>D2/C2</f>
        <v>1.8185</v>
      </c>
    </row>
    <row r="3" spans="2:5" x14ac:dyDescent="0.3">
      <c r="B3" s="2" t="s">
        <v>19</v>
      </c>
      <c r="C3" s="13">
        <v>10000</v>
      </c>
      <c r="D3" s="2">
        <v>9360</v>
      </c>
      <c r="E3" s="23">
        <f t="shared" ref="E3:E13" si="0">D3/C3</f>
        <v>0.93600000000000005</v>
      </c>
    </row>
    <row r="4" spans="2:5" x14ac:dyDescent="0.3">
      <c r="B4" s="2" t="s">
        <v>21</v>
      </c>
      <c r="C4" s="13">
        <v>10000</v>
      </c>
      <c r="D4" s="2">
        <v>6607</v>
      </c>
      <c r="E4" s="23">
        <f t="shared" si="0"/>
        <v>0.66069999999999995</v>
      </c>
    </row>
    <row r="5" spans="2:5" x14ac:dyDescent="0.3">
      <c r="B5" s="2" t="s">
        <v>8</v>
      </c>
      <c r="C5" s="13">
        <v>13000</v>
      </c>
      <c r="D5" s="2">
        <v>12917</v>
      </c>
      <c r="E5" s="23">
        <f t="shared" si="0"/>
        <v>0.99361538461538457</v>
      </c>
    </row>
    <row r="6" spans="2:5" x14ac:dyDescent="0.3">
      <c r="B6" s="12" t="s">
        <v>20</v>
      </c>
      <c r="C6" s="13">
        <v>12000</v>
      </c>
      <c r="D6" s="2">
        <v>4073</v>
      </c>
      <c r="E6" s="23">
        <f t="shared" si="0"/>
        <v>0.33941666666666664</v>
      </c>
    </row>
    <row r="7" spans="2:5" x14ac:dyDescent="0.3">
      <c r="B7" s="12" t="s">
        <v>22</v>
      </c>
      <c r="C7" s="13">
        <v>19000</v>
      </c>
      <c r="D7" s="2">
        <v>14105</v>
      </c>
      <c r="E7" s="23">
        <f t="shared" si="0"/>
        <v>0.74236842105263157</v>
      </c>
    </row>
    <row r="8" spans="2:5" x14ac:dyDescent="0.3">
      <c r="B8" s="12" t="s">
        <v>23</v>
      </c>
      <c r="C8" s="13">
        <v>12000</v>
      </c>
      <c r="D8" s="2">
        <v>5888</v>
      </c>
      <c r="E8" s="23">
        <f t="shared" si="0"/>
        <v>0.49066666666666664</v>
      </c>
    </row>
    <row r="9" spans="2:5" x14ac:dyDescent="0.3">
      <c r="B9" s="12" t="s">
        <v>24</v>
      </c>
      <c r="C9" s="13">
        <v>14000</v>
      </c>
      <c r="D9" s="2">
        <v>7937</v>
      </c>
      <c r="E9" s="23">
        <f t="shared" si="0"/>
        <v>0.56692857142857145</v>
      </c>
    </row>
    <row r="10" spans="2:5" x14ac:dyDescent="0.3">
      <c r="B10" s="12" t="s">
        <v>25</v>
      </c>
      <c r="C10" s="13">
        <v>10000</v>
      </c>
      <c r="D10" s="2">
        <v>15435</v>
      </c>
      <c r="E10" s="23">
        <f t="shared" si="0"/>
        <v>1.5435000000000001</v>
      </c>
    </row>
    <row r="11" spans="2:5" x14ac:dyDescent="0.3">
      <c r="B11" s="12" t="s">
        <v>26</v>
      </c>
      <c r="C11" s="13">
        <v>10000</v>
      </c>
      <c r="D11" s="2">
        <v>3066</v>
      </c>
      <c r="E11" s="23">
        <f t="shared" si="0"/>
        <v>0.30659999999999998</v>
      </c>
    </row>
    <row r="12" spans="2:5" x14ac:dyDescent="0.3">
      <c r="B12" s="12" t="s">
        <v>27</v>
      </c>
      <c r="C12" s="13">
        <v>10000</v>
      </c>
      <c r="D12" s="2">
        <v>5736</v>
      </c>
      <c r="E12" s="23">
        <f t="shared" si="0"/>
        <v>0.5736</v>
      </c>
    </row>
    <row r="13" spans="2:5" x14ac:dyDescent="0.3">
      <c r="B13" s="12" t="s">
        <v>26</v>
      </c>
      <c r="C13" s="13">
        <v>9000</v>
      </c>
      <c r="D13" s="2">
        <v>8228</v>
      </c>
      <c r="E13" s="23">
        <f t="shared" si="0"/>
        <v>0.91422222222222227</v>
      </c>
    </row>
    <row r="17" spans="2:10" x14ac:dyDescent="0.3">
      <c r="B17" s="2" t="s">
        <v>390</v>
      </c>
      <c r="C17" s="2" t="s">
        <v>391</v>
      </c>
      <c r="G17" s="2" t="s">
        <v>60</v>
      </c>
      <c r="H17" s="2" t="s">
        <v>397</v>
      </c>
      <c r="I17" s="2" t="s">
        <v>398</v>
      </c>
      <c r="J17" s="2" t="s">
        <v>399</v>
      </c>
    </row>
    <row r="18" spans="2:10" x14ac:dyDescent="0.3">
      <c r="B18" s="2" t="s">
        <v>392</v>
      </c>
      <c r="C18" s="13">
        <v>2349</v>
      </c>
      <c r="G18" s="2" t="s">
        <v>52</v>
      </c>
      <c r="H18" s="13">
        <v>2370</v>
      </c>
      <c r="I18" s="13">
        <v>1207</v>
      </c>
      <c r="J18" s="113">
        <f>(I18-H18)/I18</f>
        <v>-0.96354598177299089</v>
      </c>
    </row>
    <row r="19" spans="2:10" x14ac:dyDescent="0.3">
      <c r="B19" s="2" t="s">
        <v>393</v>
      </c>
      <c r="C19" s="13">
        <v>3275</v>
      </c>
      <c r="G19" s="2" t="s">
        <v>53</v>
      </c>
      <c r="H19" s="13">
        <v>2041</v>
      </c>
      <c r="I19" s="13">
        <v>2192</v>
      </c>
      <c r="J19" s="113">
        <f t="shared" ref="J19:J21" si="1">(I19-H19)/I19</f>
        <v>6.8886861313868619E-2</v>
      </c>
    </row>
    <row r="20" spans="2:10" x14ac:dyDescent="0.3">
      <c r="B20" s="2" t="s">
        <v>394</v>
      </c>
      <c r="C20" s="13">
        <v>3268</v>
      </c>
      <c r="G20" s="2" t="s">
        <v>50</v>
      </c>
      <c r="H20" s="13">
        <v>1772</v>
      </c>
      <c r="I20" s="13">
        <v>4396</v>
      </c>
      <c r="J20" s="113">
        <f t="shared" si="1"/>
        <v>0.59690627843494082</v>
      </c>
    </row>
    <row r="21" spans="2:10" x14ac:dyDescent="0.3">
      <c r="B21" s="2" t="s">
        <v>395</v>
      </c>
      <c r="C21" s="13">
        <v>1576</v>
      </c>
      <c r="G21" s="2" t="s">
        <v>51</v>
      </c>
      <c r="H21" s="13">
        <v>2565</v>
      </c>
      <c r="I21" s="13">
        <v>4562</v>
      </c>
      <c r="J21" s="113">
        <f t="shared" si="1"/>
        <v>0.43774660236738272</v>
      </c>
    </row>
    <row r="22" spans="2:10" x14ac:dyDescent="0.3">
      <c r="B22" s="2" t="s">
        <v>396</v>
      </c>
      <c r="C22" s="13">
        <v>4354</v>
      </c>
    </row>
    <row r="23" spans="2:10" x14ac:dyDescent="0.3">
      <c r="B23" s="2" t="s">
        <v>11</v>
      </c>
      <c r="C23" s="13">
        <v>1540</v>
      </c>
    </row>
  </sheetData>
  <conditionalFormatting sqref="E2:E13">
    <cfRule type="cellIs" dxfId="2" priority="4" operator="lessThan">
      <formula>0.8</formula>
    </cfRule>
    <cfRule type="cellIs" dxfId="1" priority="5" operator="between">
      <formula>0.8</formula>
      <formula>1</formula>
    </cfRule>
    <cfRule type="cellIs" dxfId="0" priority="6" operator="greaterThanOrEqual">
      <formula>1</formula>
    </cfRule>
    <cfRule type="cellIs" priority="7" operator="greaterThanOrEqual">
      <formula>1</formula>
    </cfRule>
  </conditionalFormatting>
  <conditionalFormatting sqref="C18:C23">
    <cfRule type="dataBar" priority="3">
      <dataBar>
        <cfvo type="min"/>
        <cfvo type="max"/>
        <color rgb="FF638EC6"/>
      </dataBar>
      <extLst>
        <ext xmlns:x14="http://schemas.microsoft.com/office/spreadsheetml/2009/9/main" uri="{B025F937-C7B1-47D3-B67F-A62EFF666E3E}">
          <x14:id>{9F07A0AA-86D9-4EF8-B510-FAD115A4E643}</x14:id>
        </ext>
      </extLst>
    </cfRule>
  </conditionalFormatting>
  <conditionalFormatting sqref="J18:J21">
    <cfRule type="iconSet" priority="1">
      <iconSet iconSet="3Arrows" showValue="0">
        <cfvo type="percent" val="0"/>
        <cfvo type="num" val="-0.1"/>
        <cfvo type="num" val="0.1"/>
      </iconSet>
    </cfRule>
  </conditionalFormatting>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dataBar" id="{9F07A0AA-86D9-4EF8-B510-FAD115A4E643}">
            <x14:dataBar minLength="0" maxLength="100" border="1" negativeBarBorderColorSameAsPositive="0">
              <x14:cfvo type="autoMin"/>
              <x14:cfvo type="autoMax"/>
              <x14:borderColor rgb="FF638EC6"/>
              <x14:negativeFillColor rgb="FFFF0000"/>
              <x14:negativeBorderColor rgb="FFFF0000"/>
              <x14:axisColor rgb="FF000000"/>
            </x14:dataBar>
          </x14:cfRule>
          <xm:sqref>C18:C23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B1:L19"/>
  <sheetViews>
    <sheetView showGridLines="0" workbookViewId="0">
      <selection activeCell="K13" sqref="K13"/>
    </sheetView>
  </sheetViews>
  <sheetFormatPr defaultColWidth="8.6640625" defaultRowHeight="13.8" x14ac:dyDescent="0.3"/>
  <cols>
    <col min="1" max="1" width="8.109375" style="38" customWidth="1"/>
    <col min="2" max="2" width="12.5546875" style="38" bestFit="1" customWidth="1"/>
    <col min="3" max="3" width="14.44140625" style="38" bestFit="1" customWidth="1"/>
    <col min="4" max="4" width="10.109375" style="38" bestFit="1" customWidth="1"/>
    <col min="5" max="9" width="8.6640625" style="38"/>
    <col min="10" max="10" width="6" style="38" bestFit="1" customWidth="1"/>
    <col min="11" max="11" width="9" style="38" bestFit="1" customWidth="1"/>
    <col min="12" max="12" width="10.5546875" style="38" bestFit="1" customWidth="1"/>
    <col min="13" max="16384" width="8.6640625" style="38"/>
  </cols>
  <sheetData>
    <row r="1" spans="2:12" x14ac:dyDescent="0.3">
      <c r="B1" s="83" t="s">
        <v>409</v>
      </c>
      <c r="C1" s="83" t="s">
        <v>410</v>
      </c>
      <c r="D1" s="83" t="s">
        <v>411</v>
      </c>
      <c r="E1" s="83" t="s">
        <v>412</v>
      </c>
      <c r="F1" s="83"/>
      <c r="K1" s="83" t="s">
        <v>413</v>
      </c>
      <c r="L1" s="83" t="s">
        <v>414</v>
      </c>
    </row>
    <row r="3" spans="2:12" x14ac:dyDescent="0.3">
      <c r="B3" s="82" t="s">
        <v>41</v>
      </c>
      <c r="C3" s="82" t="s">
        <v>407</v>
      </c>
      <c r="K3" s="81" t="s">
        <v>48</v>
      </c>
      <c r="L3" s="81" t="s">
        <v>49</v>
      </c>
    </row>
    <row r="4" spans="2:12" x14ac:dyDescent="0.3">
      <c r="B4" s="79" t="s">
        <v>42</v>
      </c>
      <c r="C4" s="79">
        <v>102</v>
      </c>
      <c r="K4" s="79" t="s">
        <v>50</v>
      </c>
      <c r="L4" s="79">
        <v>1909</v>
      </c>
    </row>
    <row r="5" spans="2:12" x14ac:dyDescent="0.3">
      <c r="B5" s="79" t="s">
        <v>43</v>
      </c>
      <c r="C5" s="79">
        <v>75</v>
      </c>
      <c r="K5" s="79" t="s">
        <v>51</v>
      </c>
      <c r="L5" s="79">
        <v>4527</v>
      </c>
    </row>
    <row r="6" spans="2:12" x14ac:dyDescent="0.3">
      <c r="B6" s="79" t="s">
        <v>44</v>
      </c>
      <c r="C6" s="79">
        <v>180</v>
      </c>
      <c r="K6" s="79" t="s">
        <v>52</v>
      </c>
      <c r="L6" s="79">
        <v>4104</v>
      </c>
    </row>
    <row r="7" spans="2:12" x14ac:dyDescent="0.3">
      <c r="B7" s="79" t="s">
        <v>45</v>
      </c>
      <c r="C7" s="79">
        <v>247</v>
      </c>
      <c r="K7" s="79" t="s">
        <v>53</v>
      </c>
      <c r="L7" s="79">
        <v>1569</v>
      </c>
    </row>
    <row r="8" spans="2:12" x14ac:dyDescent="0.3">
      <c r="B8" s="79" t="s">
        <v>46</v>
      </c>
      <c r="C8" s="79">
        <v>169</v>
      </c>
    </row>
    <row r="14" spans="2:12" x14ac:dyDescent="0.3">
      <c r="B14" s="82" t="s">
        <v>41</v>
      </c>
      <c r="C14" s="82" t="s">
        <v>407</v>
      </c>
      <c r="D14" s="82" t="s">
        <v>408</v>
      </c>
    </row>
    <row r="15" spans="2:12" x14ac:dyDescent="0.3">
      <c r="B15" s="79" t="s">
        <v>42</v>
      </c>
      <c r="C15" s="79">
        <v>102</v>
      </c>
      <c r="D15" s="79">
        <v>285</v>
      </c>
    </row>
    <row r="16" spans="2:12" x14ac:dyDescent="0.3">
      <c r="B16" s="79" t="s">
        <v>43</v>
      </c>
      <c r="C16" s="79">
        <v>75</v>
      </c>
      <c r="D16" s="79">
        <v>216</v>
      </c>
    </row>
    <row r="17" spans="2:4" x14ac:dyDescent="0.3">
      <c r="B17" s="79" t="s">
        <v>44</v>
      </c>
      <c r="C17" s="79">
        <v>180</v>
      </c>
      <c r="D17" s="79">
        <v>179</v>
      </c>
    </row>
    <row r="18" spans="2:4" x14ac:dyDescent="0.3">
      <c r="B18" s="79" t="s">
        <v>45</v>
      </c>
      <c r="C18" s="79">
        <v>247</v>
      </c>
      <c r="D18" s="79">
        <v>156</v>
      </c>
    </row>
    <row r="19" spans="2:4" x14ac:dyDescent="0.3">
      <c r="B19" s="79" t="s">
        <v>46</v>
      </c>
      <c r="C19" s="79">
        <v>169</v>
      </c>
      <c r="D19" s="79">
        <v>290</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B1:F15"/>
  <sheetViews>
    <sheetView showGridLines="0" workbookViewId="0">
      <selection activeCell="B4" sqref="B4:D15"/>
    </sheetView>
  </sheetViews>
  <sheetFormatPr defaultColWidth="8.6640625" defaultRowHeight="13.8" x14ac:dyDescent="0.3"/>
  <cols>
    <col min="1" max="1" width="8.109375" style="38" customWidth="1"/>
    <col min="2" max="2" width="8.6640625" style="38"/>
    <col min="3" max="3" width="9.88671875" style="38" bestFit="1" customWidth="1"/>
    <col min="4" max="4" width="9" style="38" bestFit="1" customWidth="1"/>
    <col min="5" max="5" width="11.44140625" style="38" bestFit="1" customWidth="1"/>
    <col min="6" max="6" width="10.6640625" style="38" bestFit="1" customWidth="1"/>
    <col min="7" max="7" width="6" style="38" bestFit="1" customWidth="1"/>
    <col min="8" max="8" width="7.44140625" style="38" bestFit="1" customWidth="1"/>
    <col min="9" max="9" width="5.88671875" style="38" customWidth="1"/>
    <col min="10" max="16384" width="8.6640625" style="38"/>
  </cols>
  <sheetData>
    <row r="1" spans="2:6" x14ac:dyDescent="0.3">
      <c r="C1" s="83" t="s">
        <v>415</v>
      </c>
      <c r="D1" s="83" t="s">
        <v>416</v>
      </c>
      <c r="E1" s="83" t="s">
        <v>417</v>
      </c>
      <c r="F1" s="83" t="s">
        <v>418</v>
      </c>
    </row>
    <row r="3" spans="2:6" x14ac:dyDescent="0.3">
      <c r="B3" s="78" t="s">
        <v>277</v>
      </c>
      <c r="C3" s="78" t="s">
        <v>47</v>
      </c>
      <c r="D3" s="78" t="s">
        <v>406</v>
      </c>
    </row>
    <row r="4" spans="2:6" x14ac:dyDescent="0.3">
      <c r="B4" s="79" t="s">
        <v>284</v>
      </c>
      <c r="C4" s="79">
        <v>342</v>
      </c>
      <c r="D4" s="79">
        <v>73</v>
      </c>
    </row>
    <row r="5" spans="2:6" x14ac:dyDescent="0.3">
      <c r="B5" s="79" t="s">
        <v>285</v>
      </c>
      <c r="C5" s="79">
        <v>413</v>
      </c>
      <c r="D5" s="79">
        <v>111</v>
      </c>
    </row>
    <row r="6" spans="2:6" x14ac:dyDescent="0.3">
      <c r="B6" s="79" t="s">
        <v>286</v>
      </c>
      <c r="C6" s="79">
        <v>344</v>
      </c>
      <c r="D6" s="79">
        <v>119</v>
      </c>
    </row>
    <row r="7" spans="2:6" x14ac:dyDescent="0.3">
      <c r="B7" s="79" t="s">
        <v>287</v>
      </c>
      <c r="C7" s="79">
        <v>349</v>
      </c>
      <c r="D7" s="79">
        <v>81</v>
      </c>
    </row>
    <row r="8" spans="2:6" x14ac:dyDescent="0.3">
      <c r="B8" s="79" t="s">
        <v>288</v>
      </c>
      <c r="C8" s="79">
        <v>399</v>
      </c>
      <c r="D8" s="79">
        <v>56</v>
      </c>
    </row>
    <row r="9" spans="2:6" x14ac:dyDescent="0.3">
      <c r="B9" s="79" t="s">
        <v>289</v>
      </c>
      <c r="C9" s="79">
        <v>338</v>
      </c>
      <c r="D9" s="79">
        <v>132</v>
      </c>
    </row>
    <row r="10" spans="2:6" x14ac:dyDescent="0.3">
      <c r="B10" s="79" t="s">
        <v>400</v>
      </c>
      <c r="C10" s="79">
        <v>413</v>
      </c>
      <c r="D10" s="79">
        <v>105</v>
      </c>
    </row>
    <row r="11" spans="2:6" x14ac:dyDescent="0.3">
      <c r="B11" s="79" t="s">
        <v>401</v>
      </c>
      <c r="C11" s="79">
        <v>499</v>
      </c>
      <c r="D11" s="79">
        <v>108</v>
      </c>
    </row>
    <row r="12" spans="2:6" x14ac:dyDescent="0.3">
      <c r="B12" s="80" t="s">
        <v>402</v>
      </c>
      <c r="C12" s="79">
        <v>438</v>
      </c>
      <c r="D12" s="79">
        <v>196</v>
      </c>
    </row>
    <row r="13" spans="2:6" x14ac:dyDescent="0.3">
      <c r="B13" s="80" t="s">
        <v>403</v>
      </c>
      <c r="C13" s="79">
        <v>115</v>
      </c>
      <c r="D13" s="79">
        <v>114</v>
      </c>
    </row>
    <row r="14" spans="2:6" x14ac:dyDescent="0.3">
      <c r="B14" s="80" t="s">
        <v>404</v>
      </c>
      <c r="C14" s="79">
        <v>486</v>
      </c>
      <c r="D14" s="79">
        <v>109</v>
      </c>
    </row>
    <row r="15" spans="2:6" x14ac:dyDescent="0.3">
      <c r="B15" s="80" t="s">
        <v>405</v>
      </c>
      <c r="C15" s="79">
        <v>291</v>
      </c>
      <c r="D15" s="79">
        <v>142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B1:F25"/>
  <sheetViews>
    <sheetView showGridLines="0" topLeftCell="B1" workbookViewId="0">
      <selection activeCell="L6" sqref="L6"/>
    </sheetView>
  </sheetViews>
  <sheetFormatPr defaultColWidth="8.6640625" defaultRowHeight="13.8" x14ac:dyDescent="0.3"/>
  <cols>
    <col min="1" max="1" width="8.109375" style="38" customWidth="1"/>
    <col min="2" max="2" width="8.6640625" style="38"/>
    <col min="3" max="3" width="13.5546875" style="38" bestFit="1" customWidth="1"/>
    <col min="4" max="4" width="16" style="38" bestFit="1" customWidth="1"/>
    <col min="5" max="5" width="11.44140625" style="38" bestFit="1" customWidth="1"/>
    <col min="6" max="6" width="10.6640625" style="38" bestFit="1" customWidth="1"/>
    <col min="7" max="7" width="6" style="38" bestFit="1" customWidth="1"/>
    <col min="8" max="8" width="7.44140625" style="38" bestFit="1" customWidth="1"/>
    <col min="9" max="9" width="5.88671875" style="38" customWidth="1"/>
    <col min="10" max="16384" width="8.6640625" style="38"/>
  </cols>
  <sheetData>
    <row r="1" spans="2:6" x14ac:dyDescent="0.3">
      <c r="C1" s="83" t="s">
        <v>419</v>
      </c>
      <c r="D1" s="83" t="s">
        <v>442</v>
      </c>
      <c r="E1" s="83"/>
      <c r="F1" s="83"/>
    </row>
    <row r="3" spans="2:6" x14ac:dyDescent="0.3">
      <c r="B3" s="78" t="s">
        <v>422</v>
      </c>
      <c r="C3" s="78" t="s">
        <v>420</v>
      </c>
      <c r="D3" s="78" t="s">
        <v>421</v>
      </c>
    </row>
    <row r="4" spans="2:6" x14ac:dyDescent="0.3">
      <c r="B4" s="79" t="s">
        <v>423</v>
      </c>
      <c r="C4" s="79">
        <v>189</v>
      </c>
      <c r="D4" s="79">
        <v>1736</v>
      </c>
    </row>
    <row r="5" spans="2:6" x14ac:dyDescent="0.3">
      <c r="B5" s="79" t="s">
        <v>424</v>
      </c>
      <c r="C5" s="79">
        <v>434</v>
      </c>
      <c r="D5" s="79">
        <v>1984</v>
      </c>
    </row>
    <row r="6" spans="2:6" x14ac:dyDescent="0.3">
      <c r="B6" s="79" t="s">
        <v>425</v>
      </c>
      <c r="C6" s="79">
        <v>193</v>
      </c>
      <c r="D6" s="79">
        <v>1796</v>
      </c>
    </row>
    <row r="7" spans="2:6" x14ac:dyDescent="0.3">
      <c r="B7" s="79" t="s">
        <v>426</v>
      </c>
      <c r="C7" s="79">
        <v>118</v>
      </c>
      <c r="D7" s="79">
        <v>1859</v>
      </c>
    </row>
    <row r="8" spans="2:6" x14ac:dyDescent="0.3">
      <c r="B8" s="79" t="s">
        <v>427</v>
      </c>
      <c r="C8" s="79">
        <v>325</v>
      </c>
      <c r="D8" s="79">
        <v>1761</v>
      </c>
    </row>
    <row r="9" spans="2:6" x14ac:dyDescent="0.3">
      <c r="B9" s="79" t="s">
        <v>428</v>
      </c>
      <c r="C9" s="79">
        <v>349</v>
      </c>
      <c r="D9" s="79">
        <v>1590</v>
      </c>
    </row>
    <row r="10" spans="2:6" x14ac:dyDescent="0.3">
      <c r="B10" s="79" t="s">
        <v>429</v>
      </c>
      <c r="C10" s="79">
        <v>203</v>
      </c>
      <c r="D10" s="79">
        <v>1159</v>
      </c>
    </row>
    <row r="11" spans="2:6" x14ac:dyDescent="0.3">
      <c r="B11" s="79" t="s">
        <v>430</v>
      </c>
      <c r="C11" s="79">
        <v>382</v>
      </c>
      <c r="D11" s="79">
        <v>1427</v>
      </c>
    </row>
    <row r="12" spans="2:6" x14ac:dyDescent="0.3">
      <c r="B12" s="79" t="s">
        <v>431</v>
      </c>
      <c r="C12" s="79">
        <v>495</v>
      </c>
      <c r="D12" s="79">
        <v>1655</v>
      </c>
    </row>
    <row r="13" spans="2:6" x14ac:dyDescent="0.3">
      <c r="B13" s="79" t="s">
        <v>432</v>
      </c>
      <c r="C13" s="79">
        <v>142</v>
      </c>
      <c r="D13" s="79">
        <v>1636</v>
      </c>
    </row>
    <row r="14" spans="2:6" x14ac:dyDescent="0.3">
      <c r="B14" s="79" t="s">
        <v>433</v>
      </c>
      <c r="C14" s="79">
        <v>101</v>
      </c>
      <c r="D14" s="79">
        <v>1233</v>
      </c>
    </row>
    <row r="15" spans="2:6" x14ac:dyDescent="0.3">
      <c r="B15" s="79" t="s">
        <v>434</v>
      </c>
      <c r="C15" s="79">
        <v>401</v>
      </c>
      <c r="D15" s="79">
        <v>1630</v>
      </c>
    </row>
    <row r="16" spans="2:6" x14ac:dyDescent="0.3">
      <c r="B16" s="79" t="s">
        <v>435</v>
      </c>
      <c r="C16" s="79">
        <v>360</v>
      </c>
      <c r="D16" s="79">
        <v>1391</v>
      </c>
    </row>
    <row r="17" spans="2:4" x14ac:dyDescent="0.3">
      <c r="B17" s="79" t="s">
        <v>436</v>
      </c>
      <c r="C17" s="79">
        <v>80</v>
      </c>
      <c r="D17" s="79">
        <v>1046</v>
      </c>
    </row>
    <row r="18" spans="2:4" x14ac:dyDescent="0.3">
      <c r="B18" s="79" t="s">
        <v>437</v>
      </c>
      <c r="C18" s="79">
        <v>175</v>
      </c>
      <c r="D18" s="79">
        <v>1789</v>
      </c>
    </row>
    <row r="19" spans="2:4" x14ac:dyDescent="0.3">
      <c r="B19" s="79" t="s">
        <v>438</v>
      </c>
      <c r="C19" s="79">
        <v>321</v>
      </c>
      <c r="D19" s="79">
        <v>1635</v>
      </c>
    </row>
    <row r="20" spans="2:4" x14ac:dyDescent="0.3">
      <c r="B20" s="79" t="s">
        <v>439</v>
      </c>
      <c r="C20" s="79">
        <v>472</v>
      </c>
      <c r="D20" s="79">
        <v>1344</v>
      </c>
    </row>
    <row r="21" spans="2:4" x14ac:dyDescent="0.3">
      <c r="B21" s="79" t="s">
        <v>440</v>
      </c>
      <c r="C21" s="79">
        <v>149</v>
      </c>
      <c r="D21" s="79">
        <v>1292</v>
      </c>
    </row>
    <row r="22" spans="2:4" x14ac:dyDescent="0.3">
      <c r="B22" s="79" t="s">
        <v>441</v>
      </c>
      <c r="C22" s="79">
        <v>50</v>
      </c>
      <c r="D22" s="79">
        <v>1384</v>
      </c>
    </row>
    <row r="23" spans="2:4" x14ac:dyDescent="0.3">
      <c r="B23" s="79" t="s">
        <v>443</v>
      </c>
      <c r="C23" s="79">
        <v>357</v>
      </c>
      <c r="D23" s="79">
        <v>1896</v>
      </c>
    </row>
    <row r="24" spans="2:4" x14ac:dyDescent="0.3">
      <c r="B24" s="79" t="s">
        <v>444</v>
      </c>
      <c r="C24" s="79">
        <v>262</v>
      </c>
      <c r="D24" s="79">
        <v>1359</v>
      </c>
    </row>
    <row r="25" spans="2:4" x14ac:dyDescent="0.3">
      <c r="B25" s="79" t="s">
        <v>445</v>
      </c>
      <c r="C25" s="79">
        <v>280</v>
      </c>
      <c r="D25" s="79">
        <v>1138</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B1:F10"/>
  <sheetViews>
    <sheetView showGridLines="0" workbookViewId="0">
      <selection activeCell="R18" sqref="R18"/>
    </sheetView>
  </sheetViews>
  <sheetFormatPr defaultColWidth="8.6640625" defaultRowHeight="13.8" x14ac:dyDescent="0.3"/>
  <cols>
    <col min="1" max="1" width="8.109375" style="38" customWidth="1"/>
    <col min="2" max="2" width="12" style="38" bestFit="1" customWidth="1"/>
    <col min="3" max="3" width="11" style="38" bestFit="1" customWidth="1"/>
    <col min="4" max="4" width="10.88671875" style="38" bestFit="1" customWidth="1"/>
    <col min="5" max="5" width="11.44140625" style="38" bestFit="1" customWidth="1"/>
    <col min="6" max="6" width="10.6640625" style="38" bestFit="1" customWidth="1"/>
    <col min="7" max="7" width="6" style="38" bestFit="1" customWidth="1"/>
    <col min="8" max="8" width="7.44140625" style="38" bestFit="1" customWidth="1"/>
    <col min="9" max="9" width="5.88671875" style="38" customWidth="1"/>
    <col min="10" max="16384" width="8.6640625" style="38"/>
  </cols>
  <sheetData>
    <row r="1" spans="2:6" x14ac:dyDescent="0.3">
      <c r="C1" s="83" t="s">
        <v>644</v>
      </c>
      <c r="D1" s="83"/>
      <c r="E1" s="83"/>
      <c r="F1" s="83"/>
    </row>
    <row r="3" spans="2:6" x14ac:dyDescent="0.3">
      <c r="B3" s="78" t="s">
        <v>446</v>
      </c>
      <c r="C3" s="78" t="s">
        <v>47</v>
      </c>
      <c r="D3" s="78" t="s">
        <v>447</v>
      </c>
    </row>
    <row r="4" spans="2:6" x14ac:dyDescent="0.3">
      <c r="B4" s="79" t="s">
        <v>448</v>
      </c>
      <c r="C4" s="79">
        <v>1793</v>
      </c>
      <c r="D4" s="84">
        <v>0.2</v>
      </c>
    </row>
    <row r="5" spans="2:6" x14ac:dyDescent="0.3">
      <c r="B5" s="79" t="s">
        <v>449</v>
      </c>
      <c r="C5" s="79">
        <v>3168</v>
      </c>
      <c r="D5" s="84">
        <v>0.18</v>
      </c>
    </row>
    <row r="6" spans="2:6" x14ac:dyDescent="0.3">
      <c r="B6" s="79" t="s">
        <v>450</v>
      </c>
      <c r="C6" s="79">
        <v>4278</v>
      </c>
      <c r="D6" s="84">
        <v>0.42</v>
      </c>
    </row>
    <row r="7" spans="2:6" x14ac:dyDescent="0.3">
      <c r="B7" s="79" t="s">
        <v>451</v>
      </c>
      <c r="C7" s="79">
        <v>1582</v>
      </c>
      <c r="D7" s="84">
        <v>0.2</v>
      </c>
    </row>
    <row r="8" spans="2:6" x14ac:dyDescent="0.3">
      <c r="B8" s="79" t="s">
        <v>452</v>
      </c>
      <c r="C8" s="79">
        <v>2094</v>
      </c>
      <c r="D8" s="84">
        <v>0.25</v>
      </c>
    </row>
    <row r="9" spans="2:6" x14ac:dyDescent="0.3">
      <c r="B9" s="79" t="s">
        <v>453</v>
      </c>
      <c r="C9" s="79">
        <v>1619</v>
      </c>
      <c r="D9" s="84">
        <v>0.3</v>
      </c>
    </row>
    <row r="10" spans="2:6" x14ac:dyDescent="0.3">
      <c r="B10" s="79" t="s">
        <v>454</v>
      </c>
      <c r="C10" s="79">
        <v>2646</v>
      </c>
      <c r="D10" s="84">
        <v>0.15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H11"/>
  <sheetViews>
    <sheetView workbookViewId="0">
      <selection activeCell="C21" sqref="C21"/>
    </sheetView>
  </sheetViews>
  <sheetFormatPr defaultRowHeight="14.4" x14ac:dyDescent="0.3"/>
  <cols>
    <col min="2" max="2" width="22.5546875" customWidth="1"/>
    <col min="3" max="3" width="12.109375" customWidth="1"/>
  </cols>
  <sheetData>
    <row r="2" spans="2:8" ht="21.9" customHeight="1" x14ac:dyDescent="0.3"/>
    <row r="3" spans="2:8" x14ac:dyDescent="0.3">
      <c r="B3" s="116" t="s">
        <v>187</v>
      </c>
      <c r="C3" s="116"/>
    </row>
    <row r="4" spans="2:8" x14ac:dyDescent="0.3">
      <c r="B4" s="110" t="s">
        <v>481</v>
      </c>
      <c r="C4" s="110" t="s">
        <v>482</v>
      </c>
      <c r="E4" s="110" t="s">
        <v>481</v>
      </c>
      <c r="F4" s="110" t="s">
        <v>390</v>
      </c>
    </row>
    <row r="5" spans="2:8" x14ac:dyDescent="0.3">
      <c r="B5" s="110" t="s">
        <v>22</v>
      </c>
      <c r="C5" s="110">
        <v>50</v>
      </c>
      <c r="E5" s="110" t="s">
        <v>22</v>
      </c>
      <c r="F5" s="110" t="s">
        <v>392</v>
      </c>
    </row>
    <row r="6" spans="2:8" x14ac:dyDescent="0.3">
      <c r="B6" s="110" t="s">
        <v>35</v>
      </c>
      <c r="C6" s="110">
        <v>70</v>
      </c>
      <c r="E6" s="110" t="s">
        <v>35</v>
      </c>
      <c r="F6" s="110" t="s">
        <v>393</v>
      </c>
    </row>
    <row r="7" spans="2:8" x14ac:dyDescent="0.3">
      <c r="B7" s="110" t="s">
        <v>172</v>
      </c>
      <c r="C7" s="110">
        <v>80</v>
      </c>
      <c r="E7" s="110" t="s">
        <v>172</v>
      </c>
      <c r="F7" s="110" t="s">
        <v>392</v>
      </c>
    </row>
    <row r="8" spans="2:8" x14ac:dyDescent="0.3">
      <c r="B8" s="110" t="s">
        <v>23</v>
      </c>
      <c r="C8" s="110">
        <v>40</v>
      </c>
      <c r="E8" s="110" t="s">
        <v>23</v>
      </c>
      <c r="F8" s="110" t="s">
        <v>393</v>
      </c>
    </row>
    <row r="9" spans="2:8" x14ac:dyDescent="0.3">
      <c r="B9" s="110" t="s">
        <v>181</v>
      </c>
      <c r="C9" s="110">
        <v>90</v>
      </c>
      <c r="E9" s="110" t="s">
        <v>181</v>
      </c>
      <c r="F9" s="110" t="s">
        <v>393</v>
      </c>
    </row>
    <row r="11" spans="2:8" ht="72" x14ac:dyDescent="0.3">
      <c r="B11" s="1" t="s">
        <v>483</v>
      </c>
      <c r="C11" s="1"/>
      <c r="D11" s="1"/>
      <c r="E11" s="1"/>
      <c r="F11" s="1"/>
      <c r="G11" s="1"/>
      <c r="H11" s="1"/>
    </row>
  </sheetData>
  <mergeCells count="1">
    <mergeCell ref="B3:C3"/>
  </mergeCells>
  <pageMargins left="0.7" right="0.7" top="0.75" bottom="0.75" header="0.3" footer="0.3"/>
  <pageSetup paperSize="9" orientation="portrait" horizontalDpi="300" verticalDpi="300"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85C0E-4F1E-4826-ABD8-FB27C40AF397}">
  <dimension ref="A3:C4"/>
  <sheetViews>
    <sheetView workbookViewId="0">
      <selection activeCell="A3" sqref="A3"/>
    </sheetView>
  </sheetViews>
  <sheetFormatPr defaultRowHeight="14.4" x14ac:dyDescent="0.3"/>
  <cols>
    <col min="1" max="1" width="14.88671875" bestFit="1" customWidth="1"/>
    <col min="2" max="2" width="15.6640625" bestFit="1" customWidth="1"/>
    <col min="3" max="3" width="11.6640625" bestFit="1" customWidth="1"/>
  </cols>
  <sheetData>
    <row r="3" spans="1:3" x14ac:dyDescent="0.3">
      <c r="A3" t="s">
        <v>660</v>
      </c>
      <c r="B3" t="s">
        <v>661</v>
      </c>
      <c r="C3" t="s">
        <v>662</v>
      </c>
    </row>
    <row r="4" spans="1:3" x14ac:dyDescent="0.3">
      <c r="A4" s="108">
        <v>2787</v>
      </c>
      <c r="B4" s="108">
        <v>3465</v>
      </c>
      <c r="C4" s="108">
        <v>289717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B1:W200"/>
  <sheetViews>
    <sheetView showGridLines="0" workbookViewId="0">
      <selection activeCell="B1" sqref="B1:K1048576"/>
    </sheetView>
  </sheetViews>
  <sheetFormatPr defaultRowHeight="14.4" x14ac:dyDescent="0.3"/>
  <cols>
    <col min="2" max="2" width="10.109375" style="38" bestFit="1" customWidth="1"/>
    <col min="3" max="3" width="17.33203125" style="38" bestFit="1" customWidth="1"/>
    <col min="4" max="4" width="10.109375" style="57" bestFit="1" customWidth="1"/>
    <col min="5" max="5" width="11.33203125" style="38" bestFit="1" customWidth="1"/>
    <col min="6" max="6" width="15.109375" style="38" bestFit="1" customWidth="1"/>
    <col min="7" max="7" width="8.88671875" style="57" bestFit="1" customWidth="1"/>
    <col min="8" max="8" width="6" style="38" bestFit="1" customWidth="1"/>
    <col min="9" max="9" width="7.44140625" style="38" bestFit="1" customWidth="1"/>
    <col min="10" max="10" width="8.109375" style="38" bestFit="1" customWidth="1"/>
    <col min="11" max="11" width="6.33203125" style="38" bestFit="1" customWidth="1"/>
    <col min="12" max="14" width="8.6640625" customWidth="1"/>
    <col min="15" max="15" width="17.44140625" customWidth="1"/>
    <col min="16" max="23" width="8.6640625" customWidth="1"/>
  </cols>
  <sheetData>
    <row r="1" spans="2:23" x14ac:dyDescent="0.3">
      <c r="B1" s="38" t="s">
        <v>58</v>
      </c>
      <c r="C1" s="38" t="s">
        <v>59</v>
      </c>
      <c r="D1" s="57" t="s">
        <v>188</v>
      </c>
      <c r="E1" s="38" t="s">
        <v>62</v>
      </c>
      <c r="F1" s="38" t="s">
        <v>189</v>
      </c>
      <c r="G1" s="38" t="s">
        <v>190</v>
      </c>
      <c r="H1" s="38" t="s">
        <v>60</v>
      </c>
      <c r="I1" s="38" t="s">
        <v>64</v>
      </c>
      <c r="J1" s="38" t="s">
        <v>191</v>
      </c>
      <c r="K1" s="38" t="s">
        <v>49</v>
      </c>
      <c r="L1" s="25"/>
      <c r="M1" s="25"/>
      <c r="N1" s="25"/>
      <c r="O1" s="25"/>
      <c r="P1" s="25"/>
      <c r="Q1" s="25"/>
      <c r="R1" s="25"/>
      <c r="S1" s="25"/>
      <c r="T1" s="25"/>
      <c r="U1" s="25"/>
      <c r="V1" s="25"/>
      <c r="W1" s="25"/>
    </row>
    <row r="2" spans="2:23" ht="15.6" x14ac:dyDescent="0.3">
      <c r="B2" s="58">
        <v>10172472</v>
      </c>
      <c r="C2" s="59" t="s">
        <v>65</v>
      </c>
      <c r="D2" s="57">
        <v>42407</v>
      </c>
      <c r="E2" s="38" t="s">
        <v>192</v>
      </c>
      <c r="F2" s="38" t="s">
        <v>193</v>
      </c>
      <c r="G2" s="58" t="s">
        <v>194</v>
      </c>
      <c r="H2" s="38" t="s">
        <v>51</v>
      </c>
      <c r="I2" s="58">
        <v>79</v>
      </c>
      <c r="J2" s="38">
        <v>30</v>
      </c>
      <c r="K2" s="38">
        <f t="shared" ref="K2:K65" si="0">J2*I2</f>
        <v>2370</v>
      </c>
      <c r="L2" s="25"/>
      <c r="M2" s="25"/>
      <c r="N2" s="25"/>
      <c r="O2" s="25"/>
      <c r="P2" s="25"/>
      <c r="Q2" s="25"/>
      <c r="R2" s="25"/>
      <c r="S2" s="25"/>
      <c r="T2" s="25"/>
      <c r="U2" s="25"/>
      <c r="V2" s="25"/>
      <c r="W2" s="26"/>
    </row>
    <row r="3" spans="2:23" ht="15.6" x14ac:dyDescent="0.3">
      <c r="B3" s="58">
        <v>11204926</v>
      </c>
      <c r="C3" s="59" t="s">
        <v>68</v>
      </c>
      <c r="D3" s="57">
        <v>43013</v>
      </c>
      <c r="E3" s="38" t="s">
        <v>192</v>
      </c>
      <c r="F3" s="38" t="s">
        <v>195</v>
      </c>
      <c r="G3" s="58" t="s">
        <v>196</v>
      </c>
      <c r="H3" s="38" t="s">
        <v>51</v>
      </c>
      <c r="I3" s="58">
        <v>93</v>
      </c>
      <c r="J3" s="38">
        <v>328</v>
      </c>
      <c r="K3" s="38">
        <f t="shared" si="0"/>
        <v>30504</v>
      </c>
      <c r="L3" s="25"/>
      <c r="M3" s="25"/>
      <c r="N3" s="25"/>
      <c r="O3" s="25"/>
      <c r="P3" s="25"/>
      <c r="Q3" s="25"/>
      <c r="R3" s="25"/>
      <c r="S3" s="25"/>
      <c r="T3" s="25"/>
      <c r="U3" s="25"/>
      <c r="V3" s="25"/>
      <c r="W3" s="26"/>
    </row>
    <row r="4" spans="2:23" ht="15.6" x14ac:dyDescent="0.3">
      <c r="B4" s="58">
        <v>12492180</v>
      </c>
      <c r="C4" s="59" t="s">
        <v>71</v>
      </c>
      <c r="D4" s="57">
        <v>43202</v>
      </c>
      <c r="E4" s="38" t="s">
        <v>192</v>
      </c>
      <c r="F4" s="38" t="s">
        <v>193</v>
      </c>
      <c r="G4" s="58" t="s">
        <v>196</v>
      </c>
      <c r="H4" s="38" t="s">
        <v>50</v>
      </c>
      <c r="I4" s="58">
        <v>66</v>
      </c>
      <c r="J4" s="38">
        <v>30</v>
      </c>
      <c r="K4" s="38">
        <f t="shared" si="0"/>
        <v>1980</v>
      </c>
      <c r="L4" s="25"/>
      <c r="M4" s="25"/>
      <c r="N4" s="25"/>
      <c r="O4" s="25"/>
      <c r="P4" s="25"/>
      <c r="Q4" s="25"/>
      <c r="R4" s="25"/>
      <c r="S4" s="25"/>
      <c r="T4" s="25"/>
      <c r="U4" s="25"/>
      <c r="V4" s="25"/>
      <c r="W4" s="26"/>
    </row>
    <row r="5" spans="2:23" ht="15.6" x14ac:dyDescent="0.3">
      <c r="B5" s="58">
        <v>12733621</v>
      </c>
      <c r="C5" s="59" t="s">
        <v>73</v>
      </c>
      <c r="D5" s="57">
        <v>42623</v>
      </c>
      <c r="E5" s="38" t="s">
        <v>197</v>
      </c>
      <c r="F5" s="38" t="s">
        <v>198</v>
      </c>
      <c r="G5" s="58" t="s">
        <v>199</v>
      </c>
      <c r="H5" s="38" t="s">
        <v>50</v>
      </c>
      <c r="I5" s="58">
        <v>46</v>
      </c>
      <c r="J5" s="38">
        <v>70</v>
      </c>
      <c r="K5" s="38">
        <f t="shared" si="0"/>
        <v>3220</v>
      </c>
      <c r="L5" s="25"/>
      <c r="M5" s="25"/>
      <c r="N5" s="25"/>
      <c r="O5" s="25"/>
      <c r="P5" s="25"/>
      <c r="Q5" s="25"/>
      <c r="R5" s="25"/>
      <c r="S5" s="25"/>
      <c r="T5" s="25"/>
      <c r="U5" s="25"/>
      <c r="V5" s="25"/>
      <c r="W5" s="26"/>
    </row>
    <row r="6" spans="2:23" ht="15.6" x14ac:dyDescent="0.3">
      <c r="B6" s="58">
        <v>14381583</v>
      </c>
      <c r="C6" s="59" t="s">
        <v>65</v>
      </c>
      <c r="D6" s="57">
        <v>42795</v>
      </c>
      <c r="E6" s="38" t="s">
        <v>197</v>
      </c>
      <c r="F6" s="38" t="s">
        <v>200</v>
      </c>
      <c r="G6" s="58" t="s">
        <v>196</v>
      </c>
      <c r="H6" s="38" t="s">
        <v>50</v>
      </c>
      <c r="I6" s="58">
        <v>52</v>
      </c>
      <c r="J6" s="38">
        <v>20</v>
      </c>
      <c r="K6" s="38">
        <f t="shared" si="0"/>
        <v>1040</v>
      </c>
      <c r="L6" s="25"/>
      <c r="M6" s="25"/>
      <c r="N6" s="25"/>
      <c r="O6" s="25"/>
      <c r="P6" s="25"/>
      <c r="Q6" s="25"/>
      <c r="R6" s="25"/>
      <c r="S6" s="25"/>
      <c r="T6" s="25"/>
      <c r="U6" s="25"/>
      <c r="V6" s="25"/>
      <c r="W6" s="26"/>
    </row>
    <row r="7" spans="2:23" ht="15.6" x14ac:dyDescent="0.3">
      <c r="B7" s="58">
        <v>15424538</v>
      </c>
      <c r="C7" s="59" t="s">
        <v>75</v>
      </c>
      <c r="D7" s="57">
        <v>42604</v>
      </c>
      <c r="E7" s="38" t="s">
        <v>192</v>
      </c>
      <c r="F7" s="38" t="s">
        <v>201</v>
      </c>
      <c r="G7" s="58" t="s">
        <v>202</v>
      </c>
      <c r="H7" s="38" t="s">
        <v>50</v>
      </c>
      <c r="I7" s="58">
        <v>52</v>
      </c>
      <c r="J7" s="38">
        <v>280</v>
      </c>
      <c r="K7" s="38">
        <f t="shared" si="0"/>
        <v>14560</v>
      </c>
      <c r="L7" s="25"/>
      <c r="M7" s="25"/>
      <c r="N7" s="25"/>
      <c r="O7" s="25"/>
      <c r="P7" s="25"/>
      <c r="Q7" s="25"/>
      <c r="R7" s="25"/>
      <c r="S7" s="25"/>
      <c r="T7" s="25"/>
      <c r="U7" s="25"/>
      <c r="V7" s="25"/>
      <c r="W7" s="26"/>
    </row>
    <row r="8" spans="2:23" x14ac:dyDescent="0.3">
      <c r="B8" s="58">
        <v>16022365</v>
      </c>
      <c r="C8" s="59" t="s">
        <v>76</v>
      </c>
      <c r="D8" s="57">
        <v>42675</v>
      </c>
      <c r="E8" s="38" t="s">
        <v>192</v>
      </c>
      <c r="F8" s="38" t="s">
        <v>203</v>
      </c>
      <c r="G8" s="58" t="s">
        <v>202</v>
      </c>
      <c r="H8" s="38" t="s">
        <v>51</v>
      </c>
      <c r="I8" s="58">
        <v>39</v>
      </c>
      <c r="J8" s="38">
        <v>90</v>
      </c>
      <c r="K8" s="38">
        <f t="shared" si="0"/>
        <v>3510</v>
      </c>
      <c r="L8" s="25"/>
      <c r="M8" s="25"/>
      <c r="N8" s="25"/>
      <c r="O8" s="25"/>
      <c r="P8" s="25"/>
      <c r="Q8" s="25"/>
      <c r="R8" s="25"/>
      <c r="S8" s="25"/>
      <c r="T8" s="25"/>
      <c r="U8" s="25"/>
      <c r="V8" s="25"/>
      <c r="W8" s="25"/>
    </row>
    <row r="9" spans="2:23" x14ac:dyDescent="0.3">
      <c r="B9" s="58">
        <v>16112262</v>
      </c>
      <c r="C9" s="59" t="s">
        <v>77</v>
      </c>
      <c r="D9" s="57">
        <v>42726</v>
      </c>
      <c r="E9" s="38" t="s">
        <v>197</v>
      </c>
      <c r="F9" s="38" t="s">
        <v>204</v>
      </c>
      <c r="G9" s="58" t="s">
        <v>205</v>
      </c>
      <c r="H9" s="38" t="s">
        <v>51</v>
      </c>
      <c r="I9" s="58">
        <v>93</v>
      </c>
      <c r="J9" s="38">
        <v>65</v>
      </c>
      <c r="K9" s="38">
        <f t="shared" si="0"/>
        <v>6045</v>
      </c>
      <c r="L9" s="25"/>
      <c r="M9" s="25"/>
      <c r="N9" s="25"/>
      <c r="O9" s="25"/>
      <c r="P9" s="25"/>
      <c r="Q9" s="25"/>
      <c r="R9" s="25"/>
      <c r="S9" s="25"/>
      <c r="T9" s="25"/>
      <c r="U9" s="25"/>
      <c r="V9" s="25"/>
      <c r="W9" s="25"/>
    </row>
    <row r="10" spans="2:23" ht="15.6" x14ac:dyDescent="0.3">
      <c r="B10" s="58">
        <v>17442762</v>
      </c>
      <c r="C10" s="59" t="s">
        <v>79</v>
      </c>
      <c r="D10" s="57">
        <v>42688</v>
      </c>
      <c r="E10" s="38" t="s">
        <v>192</v>
      </c>
      <c r="F10" s="38" t="s">
        <v>206</v>
      </c>
      <c r="G10" s="58" t="s">
        <v>202</v>
      </c>
      <c r="H10" s="38" t="s">
        <v>50</v>
      </c>
      <c r="I10" s="58">
        <v>210</v>
      </c>
      <c r="J10" s="38">
        <v>80</v>
      </c>
      <c r="K10" s="38">
        <f t="shared" si="0"/>
        <v>16800</v>
      </c>
      <c r="L10" s="25"/>
      <c r="M10" s="25"/>
      <c r="N10" s="25"/>
      <c r="O10" s="25"/>
      <c r="P10" s="25"/>
      <c r="Q10" s="25"/>
      <c r="R10" s="25"/>
      <c r="S10" s="25"/>
      <c r="T10" s="25"/>
      <c r="U10" s="25"/>
      <c r="V10" s="25"/>
      <c r="W10" s="26"/>
    </row>
    <row r="11" spans="2:23" ht="15.6" x14ac:dyDescent="0.3">
      <c r="B11" s="58">
        <v>17672639</v>
      </c>
      <c r="C11" s="59" t="s">
        <v>82</v>
      </c>
      <c r="D11" s="57">
        <v>43265</v>
      </c>
      <c r="E11" s="38" t="s">
        <v>192</v>
      </c>
      <c r="F11" s="38" t="s">
        <v>207</v>
      </c>
      <c r="G11" s="58" t="s">
        <v>194</v>
      </c>
      <c r="H11" s="38" t="s">
        <v>51</v>
      </c>
      <c r="I11" s="58">
        <v>62</v>
      </c>
      <c r="J11" s="38">
        <v>75</v>
      </c>
      <c r="K11" s="38">
        <f t="shared" si="0"/>
        <v>4650</v>
      </c>
      <c r="L11" s="25"/>
      <c r="M11" s="25"/>
      <c r="N11" s="25"/>
      <c r="O11" s="25"/>
      <c r="P11" s="25"/>
      <c r="Q11" s="25"/>
      <c r="R11" s="25"/>
      <c r="S11" s="25"/>
      <c r="T11" s="25"/>
      <c r="U11" s="25"/>
      <c r="V11" s="25"/>
      <c r="W11" s="26"/>
    </row>
    <row r="12" spans="2:23" ht="15.6" x14ac:dyDescent="0.3">
      <c r="B12" s="58">
        <v>17892899</v>
      </c>
      <c r="C12" s="59" t="s">
        <v>83</v>
      </c>
      <c r="D12" s="57">
        <v>42985</v>
      </c>
      <c r="E12" s="38" t="s">
        <v>197</v>
      </c>
      <c r="F12" s="38" t="s">
        <v>208</v>
      </c>
      <c r="G12" s="58" t="s">
        <v>196</v>
      </c>
      <c r="H12" s="38" t="s">
        <v>51</v>
      </c>
      <c r="I12" s="58">
        <v>310</v>
      </c>
      <c r="J12" s="38">
        <v>199</v>
      </c>
      <c r="K12" s="38">
        <f t="shared" si="0"/>
        <v>61690</v>
      </c>
      <c r="L12" s="25"/>
      <c r="M12" s="25"/>
      <c r="N12" s="25"/>
      <c r="O12" s="25"/>
      <c r="P12" s="25"/>
      <c r="Q12" s="25"/>
      <c r="R12" s="25"/>
      <c r="S12" s="25"/>
      <c r="T12" s="25"/>
      <c r="U12" s="25"/>
      <c r="V12" s="25"/>
      <c r="W12" s="26"/>
    </row>
    <row r="13" spans="2:23" ht="15.6" x14ac:dyDescent="0.3">
      <c r="B13" s="58">
        <v>19212131</v>
      </c>
      <c r="C13" s="59" t="s">
        <v>85</v>
      </c>
      <c r="D13" s="57">
        <v>43112</v>
      </c>
      <c r="E13" s="38" t="s">
        <v>192</v>
      </c>
      <c r="F13" s="38" t="s">
        <v>209</v>
      </c>
      <c r="G13" s="58" t="s">
        <v>194</v>
      </c>
      <c r="H13" s="38" t="s">
        <v>50</v>
      </c>
      <c r="I13" s="58">
        <v>74</v>
      </c>
      <c r="J13" s="38">
        <v>299</v>
      </c>
      <c r="K13" s="38">
        <f t="shared" si="0"/>
        <v>22126</v>
      </c>
      <c r="L13" s="25"/>
      <c r="M13" s="25"/>
      <c r="N13" s="25"/>
      <c r="O13" s="25"/>
      <c r="P13" s="25"/>
      <c r="Q13" s="25"/>
      <c r="R13" s="25"/>
      <c r="S13" s="25"/>
      <c r="T13" s="25"/>
      <c r="U13" s="25"/>
      <c r="V13" s="25"/>
      <c r="W13" s="26"/>
    </row>
    <row r="14" spans="2:23" ht="15.6" x14ac:dyDescent="0.3">
      <c r="B14" s="58">
        <v>19754941</v>
      </c>
      <c r="C14" s="59" t="s">
        <v>86</v>
      </c>
      <c r="D14" s="57">
        <v>42841</v>
      </c>
      <c r="E14" s="38" t="s">
        <v>192</v>
      </c>
      <c r="F14" s="38" t="s">
        <v>210</v>
      </c>
      <c r="G14" s="58" t="s">
        <v>196</v>
      </c>
      <c r="H14" s="38" t="s">
        <v>51</v>
      </c>
      <c r="I14" s="58">
        <v>109</v>
      </c>
      <c r="J14" s="38">
        <v>692</v>
      </c>
      <c r="K14" s="38">
        <f t="shared" si="0"/>
        <v>75428</v>
      </c>
      <c r="L14" s="25"/>
      <c r="M14" s="25"/>
      <c r="N14" s="25"/>
      <c r="O14" s="25"/>
      <c r="P14" s="25"/>
      <c r="Q14" s="25"/>
      <c r="R14" s="25"/>
      <c r="S14" s="25"/>
      <c r="T14" s="25"/>
      <c r="U14" s="25"/>
      <c r="V14" s="25"/>
      <c r="W14" s="26"/>
    </row>
    <row r="15" spans="2:23" ht="15.6" x14ac:dyDescent="0.3">
      <c r="B15" s="58">
        <v>21643208</v>
      </c>
      <c r="C15" s="59" t="s">
        <v>87</v>
      </c>
      <c r="D15" s="57">
        <v>43103</v>
      </c>
      <c r="E15" s="38" t="s">
        <v>197</v>
      </c>
      <c r="F15" s="38" t="s">
        <v>211</v>
      </c>
      <c r="G15" s="58" t="s">
        <v>196</v>
      </c>
      <c r="H15" s="38" t="s">
        <v>50</v>
      </c>
      <c r="I15" s="58">
        <v>27</v>
      </c>
      <c r="J15" s="38">
        <v>60</v>
      </c>
      <c r="K15" s="38">
        <f t="shared" si="0"/>
        <v>1620</v>
      </c>
      <c r="L15" s="25"/>
      <c r="M15" s="25"/>
      <c r="N15" s="25"/>
      <c r="O15" s="25"/>
      <c r="P15" s="25"/>
      <c r="Q15" s="25"/>
      <c r="R15" s="25"/>
      <c r="S15" s="25"/>
      <c r="T15" s="25"/>
      <c r="U15" s="25"/>
      <c r="V15" s="25"/>
      <c r="W15" s="26"/>
    </row>
    <row r="16" spans="2:23" ht="15.6" x14ac:dyDescent="0.3">
      <c r="B16" s="58">
        <v>21952587</v>
      </c>
      <c r="C16" s="59" t="s">
        <v>88</v>
      </c>
      <c r="D16" s="57">
        <v>42455</v>
      </c>
      <c r="E16" s="38" t="s">
        <v>192</v>
      </c>
      <c r="F16" s="38" t="s">
        <v>212</v>
      </c>
      <c r="G16" s="58" t="s">
        <v>202</v>
      </c>
      <c r="H16" s="38" t="s">
        <v>50</v>
      </c>
      <c r="I16" s="58">
        <v>102</v>
      </c>
      <c r="J16" s="38">
        <v>599</v>
      </c>
      <c r="K16" s="38">
        <f t="shared" si="0"/>
        <v>61098</v>
      </c>
      <c r="L16" s="25"/>
      <c r="M16" s="25"/>
      <c r="N16" s="25"/>
      <c r="O16" s="25"/>
      <c r="P16" s="25"/>
      <c r="Q16" s="25"/>
      <c r="R16" s="25"/>
      <c r="S16" s="25"/>
      <c r="T16" s="25"/>
      <c r="U16" s="25"/>
      <c r="V16" s="25"/>
      <c r="W16" s="26"/>
    </row>
    <row r="17" spans="2:23" ht="15.6" x14ac:dyDescent="0.3">
      <c r="B17" s="58">
        <v>22533907</v>
      </c>
      <c r="C17" s="59" t="s">
        <v>90</v>
      </c>
      <c r="D17" s="57">
        <v>42647</v>
      </c>
      <c r="E17" s="38" t="s">
        <v>192</v>
      </c>
      <c r="F17" s="38" t="s">
        <v>213</v>
      </c>
      <c r="G17" s="58" t="s">
        <v>196</v>
      </c>
      <c r="H17" s="38" t="s">
        <v>50</v>
      </c>
      <c r="I17" s="58">
        <v>610</v>
      </c>
      <c r="J17" s="38">
        <v>630</v>
      </c>
      <c r="K17" s="38">
        <f t="shared" si="0"/>
        <v>384300</v>
      </c>
      <c r="L17" s="25"/>
      <c r="M17" s="25"/>
      <c r="N17" s="25"/>
      <c r="O17" s="25"/>
      <c r="P17" s="25"/>
      <c r="Q17" s="25"/>
      <c r="R17" s="25"/>
      <c r="S17" s="25"/>
      <c r="T17" s="25"/>
      <c r="U17" s="25"/>
      <c r="V17" s="25"/>
      <c r="W17" s="26"/>
    </row>
    <row r="18" spans="2:23" ht="15.6" x14ac:dyDescent="0.3">
      <c r="B18" s="58">
        <v>24443542</v>
      </c>
      <c r="C18" s="59" t="s">
        <v>91</v>
      </c>
      <c r="D18" s="57">
        <v>43384</v>
      </c>
      <c r="E18" s="38" t="s">
        <v>197</v>
      </c>
      <c r="F18" s="38" t="s">
        <v>214</v>
      </c>
      <c r="G18" s="58" t="s">
        <v>205</v>
      </c>
      <c r="H18" s="38" t="s">
        <v>50</v>
      </c>
      <c r="I18" s="58">
        <v>23</v>
      </c>
      <c r="J18" s="38">
        <v>400</v>
      </c>
      <c r="K18" s="38">
        <f t="shared" si="0"/>
        <v>9200</v>
      </c>
      <c r="L18" s="25"/>
      <c r="M18" s="25"/>
      <c r="N18" s="25"/>
      <c r="O18" s="25"/>
      <c r="P18" s="25"/>
      <c r="Q18" s="25"/>
      <c r="R18" s="25"/>
      <c r="S18" s="25"/>
      <c r="T18" s="25"/>
      <c r="U18" s="25"/>
      <c r="V18" s="25"/>
      <c r="W18" s="26"/>
    </row>
    <row r="19" spans="2:23" ht="15.6" x14ac:dyDescent="0.3">
      <c r="B19" s="58">
        <v>24532270</v>
      </c>
      <c r="C19" s="59" t="s">
        <v>92</v>
      </c>
      <c r="D19" s="57">
        <v>42676</v>
      </c>
      <c r="E19" s="38" t="s">
        <v>192</v>
      </c>
      <c r="F19" s="38" t="s">
        <v>213</v>
      </c>
      <c r="G19" s="58" t="s">
        <v>202</v>
      </c>
      <c r="H19" s="38" t="s">
        <v>51</v>
      </c>
      <c r="I19" s="58">
        <v>29</v>
      </c>
      <c r="J19" s="38">
        <v>630</v>
      </c>
      <c r="K19" s="38">
        <f t="shared" si="0"/>
        <v>18270</v>
      </c>
      <c r="L19" s="25"/>
      <c r="M19" s="25"/>
      <c r="N19" s="25"/>
      <c r="O19" s="25"/>
      <c r="P19" s="25"/>
      <c r="Q19" s="25"/>
      <c r="R19" s="25"/>
      <c r="S19" s="25"/>
      <c r="T19" s="25"/>
      <c r="U19" s="25"/>
      <c r="V19" s="25"/>
      <c r="W19" s="26"/>
    </row>
    <row r="20" spans="2:23" ht="15.6" x14ac:dyDescent="0.3">
      <c r="B20" s="58">
        <v>25272321</v>
      </c>
      <c r="C20" s="59" t="s">
        <v>93</v>
      </c>
      <c r="D20" s="57">
        <v>42377</v>
      </c>
      <c r="E20" s="38" t="s">
        <v>192</v>
      </c>
      <c r="F20" s="38" t="s">
        <v>207</v>
      </c>
      <c r="G20" s="58" t="s">
        <v>199</v>
      </c>
      <c r="H20" s="38" t="s">
        <v>50</v>
      </c>
      <c r="I20" s="58">
        <v>102</v>
      </c>
      <c r="J20" s="38">
        <v>75</v>
      </c>
      <c r="K20" s="38">
        <f t="shared" si="0"/>
        <v>7650</v>
      </c>
      <c r="L20" s="25"/>
      <c r="M20" s="25"/>
      <c r="N20" s="25"/>
      <c r="O20" s="25"/>
      <c r="P20" s="25"/>
      <c r="Q20" s="25"/>
      <c r="R20" s="25"/>
      <c r="S20" s="25"/>
      <c r="T20" s="25"/>
      <c r="U20" s="25"/>
      <c r="V20" s="25"/>
      <c r="W20" s="26"/>
    </row>
    <row r="21" spans="2:23" ht="15.6" x14ac:dyDescent="0.3">
      <c r="B21" s="58">
        <v>25701792</v>
      </c>
      <c r="C21" s="59" t="s">
        <v>94</v>
      </c>
      <c r="D21" s="57">
        <v>43240</v>
      </c>
      <c r="E21" s="38" t="s">
        <v>192</v>
      </c>
      <c r="F21" s="38" t="s">
        <v>215</v>
      </c>
      <c r="G21" s="58" t="s">
        <v>205</v>
      </c>
      <c r="H21" s="38" t="s">
        <v>51</v>
      </c>
      <c r="I21" s="58">
        <v>35</v>
      </c>
      <c r="J21" s="38">
        <v>392</v>
      </c>
      <c r="K21" s="38">
        <f t="shared" si="0"/>
        <v>13720</v>
      </c>
      <c r="L21" s="25"/>
      <c r="M21" s="25"/>
      <c r="N21" s="25"/>
      <c r="O21" s="25"/>
      <c r="P21" s="25"/>
      <c r="Q21" s="25"/>
      <c r="R21" s="25"/>
      <c r="S21" s="25"/>
      <c r="T21" s="25"/>
      <c r="U21" s="25"/>
      <c r="V21" s="25"/>
      <c r="W21" s="26"/>
    </row>
    <row r="22" spans="2:23" ht="15.6" x14ac:dyDescent="0.3">
      <c r="B22" s="58">
        <v>26392228</v>
      </c>
      <c r="C22" s="59" t="s">
        <v>95</v>
      </c>
      <c r="D22" s="57">
        <v>42668</v>
      </c>
      <c r="E22" s="38" t="s">
        <v>192</v>
      </c>
      <c r="F22" s="60" t="s">
        <v>216</v>
      </c>
      <c r="G22" s="58" t="s">
        <v>194</v>
      </c>
      <c r="H22" s="38" t="s">
        <v>51</v>
      </c>
      <c r="I22" s="58">
        <v>68</v>
      </c>
      <c r="J22" s="38">
        <v>345</v>
      </c>
      <c r="K22" s="38">
        <f t="shared" si="0"/>
        <v>23460</v>
      </c>
      <c r="L22" s="25"/>
      <c r="M22" s="25"/>
      <c r="N22" s="25"/>
      <c r="O22" s="25"/>
      <c r="P22" s="25"/>
      <c r="Q22" s="25"/>
      <c r="R22" s="25"/>
      <c r="S22" s="25"/>
      <c r="T22" s="25"/>
      <c r="U22" s="25"/>
      <c r="V22" s="25"/>
      <c r="W22" s="26"/>
    </row>
    <row r="23" spans="2:23" ht="15.6" x14ac:dyDescent="0.3">
      <c r="B23" s="58">
        <v>26512760</v>
      </c>
      <c r="C23" s="59" t="s">
        <v>96</v>
      </c>
      <c r="D23" s="57">
        <v>43021</v>
      </c>
      <c r="E23" s="38" t="s">
        <v>192</v>
      </c>
      <c r="F23" s="38" t="s">
        <v>217</v>
      </c>
      <c r="G23" s="58" t="s">
        <v>205</v>
      </c>
      <c r="H23" s="38" t="s">
        <v>50</v>
      </c>
      <c r="I23" s="58">
        <v>55</v>
      </c>
      <c r="J23" s="38">
        <v>800</v>
      </c>
      <c r="K23" s="38">
        <f t="shared" si="0"/>
        <v>44000</v>
      </c>
      <c r="L23" s="25"/>
      <c r="M23" s="25"/>
      <c r="N23" s="25"/>
      <c r="O23" s="25"/>
      <c r="P23" s="25"/>
      <c r="Q23" s="25"/>
      <c r="R23" s="25"/>
      <c r="S23" s="25"/>
      <c r="T23" s="25"/>
      <c r="U23" s="25"/>
      <c r="V23" s="25"/>
      <c r="W23" s="26"/>
    </row>
    <row r="24" spans="2:23" ht="15.6" x14ac:dyDescent="0.3">
      <c r="B24" s="58">
        <v>26562151</v>
      </c>
      <c r="C24" s="59" t="s">
        <v>97</v>
      </c>
      <c r="D24" s="57">
        <v>43001</v>
      </c>
      <c r="E24" s="38" t="s">
        <v>197</v>
      </c>
      <c r="F24" s="38" t="s">
        <v>218</v>
      </c>
      <c r="G24" s="58" t="s">
        <v>199</v>
      </c>
      <c r="H24" s="38" t="s">
        <v>50</v>
      </c>
      <c r="I24" s="58">
        <v>29</v>
      </c>
      <c r="J24" s="38">
        <v>150</v>
      </c>
      <c r="K24" s="38">
        <f t="shared" si="0"/>
        <v>4350</v>
      </c>
      <c r="L24" s="25"/>
      <c r="M24" s="25"/>
      <c r="N24" s="25"/>
      <c r="O24" s="25"/>
      <c r="P24" s="25"/>
      <c r="Q24" s="25"/>
      <c r="R24" s="25"/>
      <c r="S24" s="25"/>
      <c r="T24" s="25"/>
      <c r="U24" s="25"/>
      <c r="V24" s="25"/>
      <c r="W24" s="26"/>
    </row>
    <row r="25" spans="2:23" ht="15.6" x14ac:dyDescent="0.3">
      <c r="B25" s="58">
        <v>26872450</v>
      </c>
      <c r="C25" s="59" t="s">
        <v>98</v>
      </c>
      <c r="D25" s="57">
        <v>42805</v>
      </c>
      <c r="E25" s="38" t="s">
        <v>192</v>
      </c>
      <c r="F25" s="38" t="s">
        <v>219</v>
      </c>
      <c r="G25" s="58" t="s">
        <v>196</v>
      </c>
      <c r="H25" s="38" t="s">
        <v>50</v>
      </c>
      <c r="I25" s="58">
        <v>45</v>
      </c>
      <c r="J25" s="38">
        <v>429</v>
      </c>
      <c r="K25" s="38">
        <f t="shared" si="0"/>
        <v>19305</v>
      </c>
      <c r="L25" s="25"/>
      <c r="M25" s="25"/>
      <c r="N25" s="25"/>
      <c r="O25" s="25"/>
      <c r="P25" s="25"/>
      <c r="Q25" s="25"/>
      <c r="R25" s="25"/>
      <c r="S25" s="25"/>
      <c r="T25" s="25"/>
      <c r="U25" s="25"/>
      <c r="V25" s="25"/>
      <c r="W25" s="26"/>
    </row>
    <row r="26" spans="2:23" ht="15.6" x14ac:dyDescent="0.3">
      <c r="B26" s="58">
        <v>27232162</v>
      </c>
      <c r="C26" s="59" t="s">
        <v>99</v>
      </c>
      <c r="D26" s="57">
        <v>43304</v>
      </c>
      <c r="E26" s="38" t="s">
        <v>197</v>
      </c>
      <c r="F26" s="38" t="s">
        <v>220</v>
      </c>
      <c r="G26" s="58" t="s">
        <v>205</v>
      </c>
      <c r="H26" s="38" t="s">
        <v>50</v>
      </c>
      <c r="I26" s="58">
        <v>85</v>
      </c>
      <c r="J26" s="38">
        <v>40</v>
      </c>
      <c r="K26" s="38">
        <f t="shared" si="0"/>
        <v>3400</v>
      </c>
      <c r="L26" s="25"/>
      <c r="M26" s="25"/>
      <c r="N26" s="25"/>
      <c r="O26" s="25"/>
      <c r="P26" s="25"/>
      <c r="Q26" s="25"/>
      <c r="R26" s="25"/>
      <c r="S26" s="25"/>
      <c r="T26" s="25"/>
      <c r="U26" s="25"/>
      <c r="V26" s="25"/>
      <c r="W26" s="26"/>
    </row>
    <row r="27" spans="2:23" ht="15.6" x14ac:dyDescent="0.3">
      <c r="B27" s="58">
        <v>28791508</v>
      </c>
      <c r="C27" s="59" t="s">
        <v>100</v>
      </c>
      <c r="D27" s="57">
        <v>42702</v>
      </c>
      <c r="E27" s="38" t="s">
        <v>192</v>
      </c>
      <c r="F27" s="38" t="s">
        <v>221</v>
      </c>
      <c r="G27" s="58" t="s">
        <v>199</v>
      </c>
      <c r="H27" s="38" t="s">
        <v>50</v>
      </c>
      <c r="I27" s="58">
        <v>88</v>
      </c>
      <c r="J27" s="38">
        <v>65</v>
      </c>
      <c r="K27" s="38">
        <f t="shared" si="0"/>
        <v>5720</v>
      </c>
      <c r="L27" s="25"/>
      <c r="M27" s="25"/>
      <c r="N27" s="25"/>
      <c r="O27" s="25"/>
      <c r="P27" s="25"/>
      <c r="Q27" s="25"/>
      <c r="R27" s="25"/>
      <c r="S27" s="25"/>
      <c r="T27" s="25"/>
      <c r="U27" s="25"/>
      <c r="V27" s="25"/>
      <c r="W27" s="26"/>
    </row>
    <row r="28" spans="2:23" ht="15.6" x14ac:dyDescent="0.3">
      <c r="B28" s="58">
        <v>30051838</v>
      </c>
      <c r="C28" s="59" t="s">
        <v>101</v>
      </c>
      <c r="D28" s="57">
        <v>42966</v>
      </c>
      <c r="E28" s="38" t="s">
        <v>192</v>
      </c>
      <c r="F28" s="38" t="s">
        <v>222</v>
      </c>
      <c r="G28" s="58" t="s">
        <v>196</v>
      </c>
      <c r="H28" s="38" t="s">
        <v>50</v>
      </c>
      <c r="I28" s="58">
        <v>95</v>
      </c>
      <c r="J28" s="38">
        <v>190</v>
      </c>
      <c r="K28" s="38">
        <f t="shared" si="0"/>
        <v>18050</v>
      </c>
      <c r="L28" s="25"/>
      <c r="M28" s="25"/>
      <c r="N28" s="25"/>
      <c r="O28" s="25"/>
      <c r="P28" s="25"/>
      <c r="Q28" s="25"/>
      <c r="R28" s="25"/>
      <c r="S28" s="25"/>
      <c r="T28" s="25"/>
      <c r="U28" s="25"/>
      <c r="V28" s="25"/>
      <c r="W28" s="26"/>
    </row>
    <row r="29" spans="2:23" ht="15.6" x14ac:dyDescent="0.3">
      <c r="B29" s="58">
        <v>32151294</v>
      </c>
      <c r="C29" s="59" t="s">
        <v>102</v>
      </c>
      <c r="D29" s="57">
        <v>42678</v>
      </c>
      <c r="E29" s="38" t="s">
        <v>223</v>
      </c>
      <c r="F29" s="38" t="s">
        <v>224</v>
      </c>
      <c r="G29" s="58" t="s">
        <v>205</v>
      </c>
      <c r="H29" s="38" t="s">
        <v>50</v>
      </c>
      <c r="I29" s="58">
        <v>105</v>
      </c>
      <c r="J29" s="38">
        <v>380</v>
      </c>
      <c r="K29" s="38">
        <f t="shared" si="0"/>
        <v>39900</v>
      </c>
      <c r="L29" s="25"/>
      <c r="M29" s="25"/>
      <c r="N29" s="25"/>
      <c r="O29" s="25"/>
      <c r="P29" s="25"/>
      <c r="Q29" s="25"/>
      <c r="R29" s="25"/>
      <c r="S29" s="25"/>
      <c r="T29" s="25"/>
      <c r="U29" s="25"/>
      <c r="V29" s="25"/>
      <c r="W29" s="26"/>
    </row>
    <row r="30" spans="2:23" ht="15.6" x14ac:dyDescent="0.3">
      <c r="B30" s="58">
        <v>32393025</v>
      </c>
      <c r="C30" s="59" t="s">
        <v>103</v>
      </c>
      <c r="D30" s="57">
        <v>43316</v>
      </c>
      <c r="E30" s="38" t="s">
        <v>192</v>
      </c>
      <c r="F30" s="38" t="s">
        <v>219</v>
      </c>
      <c r="G30" s="58" t="s">
        <v>202</v>
      </c>
      <c r="H30" s="38" t="s">
        <v>51</v>
      </c>
      <c r="I30" s="58">
        <v>72</v>
      </c>
      <c r="J30" s="38">
        <v>429</v>
      </c>
      <c r="K30" s="38">
        <f t="shared" si="0"/>
        <v>30888</v>
      </c>
      <c r="L30" s="25"/>
      <c r="M30" s="25"/>
      <c r="N30" s="25"/>
      <c r="O30" s="25"/>
      <c r="P30" s="25"/>
      <c r="Q30" s="25"/>
      <c r="R30" s="25"/>
      <c r="S30" s="25"/>
      <c r="T30" s="25"/>
      <c r="U30" s="25"/>
      <c r="V30" s="25"/>
      <c r="W30" s="26"/>
    </row>
    <row r="31" spans="2:23" ht="15.6" x14ac:dyDescent="0.3">
      <c r="B31" s="58">
        <v>32914919</v>
      </c>
      <c r="C31" s="59" t="s">
        <v>104</v>
      </c>
      <c r="D31" s="57">
        <v>43452</v>
      </c>
      <c r="E31" s="38" t="s">
        <v>192</v>
      </c>
      <c r="F31" s="38" t="s">
        <v>225</v>
      </c>
      <c r="G31" s="58" t="s">
        <v>202</v>
      </c>
      <c r="H31" s="38" t="s">
        <v>50</v>
      </c>
      <c r="I31" s="58">
        <v>76</v>
      </c>
      <c r="J31" s="38">
        <v>140</v>
      </c>
      <c r="K31" s="38">
        <f t="shared" si="0"/>
        <v>10640</v>
      </c>
      <c r="L31" s="25"/>
      <c r="M31" s="25"/>
      <c r="N31" s="25"/>
      <c r="O31" s="25"/>
      <c r="P31" s="25"/>
      <c r="Q31" s="25"/>
      <c r="R31" s="25"/>
      <c r="S31" s="25"/>
      <c r="T31" s="25"/>
      <c r="U31" s="25"/>
      <c r="V31" s="25"/>
      <c r="W31" s="26"/>
    </row>
    <row r="32" spans="2:23" ht="15.6" x14ac:dyDescent="0.3">
      <c r="B32" s="58">
        <v>33062934</v>
      </c>
      <c r="C32" s="59" t="s">
        <v>105</v>
      </c>
      <c r="D32" s="57">
        <v>42939</v>
      </c>
      <c r="E32" s="38" t="s">
        <v>197</v>
      </c>
      <c r="F32" s="38" t="s">
        <v>214</v>
      </c>
      <c r="G32" s="58" t="s">
        <v>196</v>
      </c>
      <c r="H32" s="38" t="s">
        <v>51</v>
      </c>
      <c r="I32" s="58">
        <v>107</v>
      </c>
      <c r="J32" s="38">
        <v>400</v>
      </c>
      <c r="K32" s="38">
        <f t="shared" si="0"/>
        <v>42800</v>
      </c>
      <c r="L32" s="25"/>
      <c r="M32" s="25"/>
      <c r="N32" s="25"/>
      <c r="O32" s="25"/>
      <c r="P32" s="25"/>
      <c r="Q32" s="25"/>
      <c r="R32" s="25"/>
      <c r="S32" s="25"/>
      <c r="T32" s="25"/>
      <c r="U32" s="25"/>
      <c r="V32" s="25"/>
      <c r="W32" s="26"/>
    </row>
    <row r="33" spans="2:23" ht="15.6" x14ac:dyDescent="0.3">
      <c r="B33" s="58">
        <v>33614817</v>
      </c>
      <c r="C33" s="59" t="s">
        <v>106</v>
      </c>
      <c r="D33" s="57">
        <v>42693</v>
      </c>
      <c r="E33" s="38" t="s">
        <v>192</v>
      </c>
      <c r="F33" s="38" t="s">
        <v>226</v>
      </c>
      <c r="G33" s="58" t="s">
        <v>199</v>
      </c>
      <c r="H33" s="38" t="s">
        <v>50</v>
      </c>
      <c r="I33" s="58">
        <v>59</v>
      </c>
      <c r="J33" s="38">
        <v>230</v>
      </c>
      <c r="K33" s="38">
        <f t="shared" si="0"/>
        <v>13570</v>
      </c>
      <c r="L33" s="25"/>
      <c r="M33" s="25"/>
      <c r="N33" s="25"/>
      <c r="O33" s="25"/>
      <c r="P33" s="25"/>
      <c r="Q33" s="25"/>
      <c r="R33" s="25"/>
      <c r="S33" s="25"/>
      <c r="T33" s="25"/>
      <c r="U33" s="25"/>
      <c r="V33" s="25"/>
      <c r="W33" s="26"/>
    </row>
    <row r="34" spans="2:23" ht="15.6" x14ac:dyDescent="0.3">
      <c r="B34" s="58">
        <v>34604133</v>
      </c>
      <c r="C34" s="59" t="s">
        <v>108</v>
      </c>
      <c r="D34" s="57">
        <v>43164</v>
      </c>
      <c r="E34" s="38" t="s">
        <v>197</v>
      </c>
      <c r="F34" s="38" t="s">
        <v>227</v>
      </c>
      <c r="G34" s="58" t="s">
        <v>194</v>
      </c>
      <c r="H34" s="38" t="s">
        <v>51</v>
      </c>
      <c r="I34" s="58">
        <v>82</v>
      </c>
      <c r="J34" s="38">
        <v>48</v>
      </c>
      <c r="K34" s="38">
        <f t="shared" si="0"/>
        <v>3936</v>
      </c>
      <c r="L34" s="25"/>
      <c r="M34" s="25"/>
      <c r="N34" s="25"/>
      <c r="O34" s="25"/>
      <c r="P34" s="25"/>
      <c r="Q34" s="25"/>
      <c r="R34" s="25"/>
      <c r="S34" s="25"/>
      <c r="T34" s="25"/>
      <c r="U34" s="25"/>
      <c r="V34" s="25"/>
      <c r="W34" s="26"/>
    </row>
    <row r="35" spans="2:23" ht="15.6" x14ac:dyDescent="0.3">
      <c r="B35" s="58">
        <v>34703491</v>
      </c>
      <c r="C35" s="59" t="s">
        <v>109</v>
      </c>
      <c r="D35" s="57">
        <v>42380</v>
      </c>
      <c r="E35" s="38" t="s">
        <v>192</v>
      </c>
      <c r="F35" s="38" t="s">
        <v>209</v>
      </c>
      <c r="G35" s="58" t="s">
        <v>202</v>
      </c>
      <c r="H35" s="38" t="s">
        <v>51</v>
      </c>
      <c r="I35" s="58">
        <v>107</v>
      </c>
      <c r="J35" s="38">
        <v>299</v>
      </c>
      <c r="K35" s="38">
        <f t="shared" si="0"/>
        <v>31993</v>
      </c>
      <c r="L35" s="25"/>
      <c r="M35" s="25"/>
      <c r="N35" s="25"/>
      <c r="O35" s="25"/>
      <c r="P35" s="25"/>
      <c r="Q35" s="25"/>
      <c r="R35" s="25"/>
      <c r="S35" s="25"/>
      <c r="T35" s="25"/>
      <c r="U35" s="25"/>
      <c r="V35" s="25"/>
      <c r="W35" s="26"/>
    </row>
    <row r="36" spans="2:23" ht="15.6" x14ac:dyDescent="0.3">
      <c r="B36" s="58">
        <v>36863094</v>
      </c>
      <c r="C36" s="59" t="s">
        <v>110</v>
      </c>
      <c r="D36" s="57">
        <v>42414</v>
      </c>
      <c r="E36" s="38" t="s">
        <v>192</v>
      </c>
      <c r="F36" s="38" t="s">
        <v>228</v>
      </c>
      <c r="G36" s="58" t="s">
        <v>199</v>
      </c>
      <c r="H36" s="38" t="s">
        <v>51</v>
      </c>
      <c r="I36" s="58">
        <v>910</v>
      </c>
      <c r="J36" s="38">
        <v>167</v>
      </c>
      <c r="K36" s="38">
        <f t="shared" si="0"/>
        <v>151970</v>
      </c>
      <c r="L36" s="25"/>
      <c r="M36" s="25"/>
      <c r="N36" s="25"/>
      <c r="O36" s="25"/>
      <c r="P36" s="25"/>
      <c r="Q36" s="25"/>
      <c r="R36" s="25"/>
      <c r="S36" s="25"/>
      <c r="T36" s="25"/>
      <c r="U36" s="25"/>
      <c r="V36" s="25"/>
      <c r="W36" s="26"/>
    </row>
    <row r="37" spans="2:23" ht="15.6" x14ac:dyDescent="0.3">
      <c r="B37" s="58">
        <v>36941426</v>
      </c>
      <c r="C37" s="59" t="s">
        <v>111</v>
      </c>
      <c r="D37" s="57">
        <v>42567</v>
      </c>
      <c r="E37" s="38" t="s">
        <v>197</v>
      </c>
      <c r="F37" s="38" t="s">
        <v>229</v>
      </c>
      <c r="G37" s="58" t="s">
        <v>196</v>
      </c>
      <c r="H37" s="38" t="s">
        <v>50</v>
      </c>
      <c r="I37" s="58">
        <v>88</v>
      </c>
      <c r="J37" s="38">
        <v>125</v>
      </c>
      <c r="K37" s="38">
        <f t="shared" si="0"/>
        <v>11000</v>
      </c>
      <c r="L37" s="25"/>
      <c r="M37" s="25"/>
      <c r="N37" s="25"/>
      <c r="O37" s="25"/>
      <c r="P37" s="25"/>
      <c r="Q37" s="25"/>
      <c r="R37" s="25"/>
      <c r="S37" s="25"/>
      <c r="T37" s="25"/>
      <c r="U37" s="25"/>
      <c r="V37" s="25"/>
      <c r="W37" s="26"/>
    </row>
    <row r="38" spans="2:23" ht="15.6" x14ac:dyDescent="0.3">
      <c r="B38" s="58">
        <v>37684769</v>
      </c>
      <c r="C38" s="59" t="s">
        <v>112</v>
      </c>
      <c r="D38" s="57">
        <v>43056</v>
      </c>
      <c r="E38" s="38" t="s">
        <v>192</v>
      </c>
      <c r="F38" s="38" t="s">
        <v>230</v>
      </c>
      <c r="G38" s="58" t="s">
        <v>194</v>
      </c>
      <c r="H38" s="38" t="s">
        <v>51</v>
      </c>
      <c r="I38" s="58">
        <v>105</v>
      </c>
      <c r="J38" s="38">
        <v>380</v>
      </c>
      <c r="K38" s="38">
        <f t="shared" si="0"/>
        <v>39900</v>
      </c>
      <c r="L38" s="25"/>
      <c r="M38" s="25"/>
      <c r="N38" s="25"/>
      <c r="O38" s="25"/>
      <c r="P38" s="25"/>
      <c r="Q38" s="25"/>
      <c r="R38" s="25"/>
      <c r="S38" s="25"/>
      <c r="T38" s="25"/>
      <c r="U38" s="25"/>
      <c r="V38" s="25"/>
      <c r="W38" s="26"/>
    </row>
    <row r="39" spans="2:23" ht="15.6" x14ac:dyDescent="0.3">
      <c r="B39" s="58">
        <v>37841370</v>
      </c>
      <c r="C39" s="59" t="s">
        <v>113</v>
      </c>
      <c r="D39" s="57">
        <v>43045</v>
      </c>
      <c r="E39" s="38" t="s">
        <v>192</v>
      </c>
      <c r="F39" s="38" t="s">
        <v>230</v>
      </c>
      <c r="G39" s="58" t="s">
        <v>202</v>
      </c>
      <c r="H39" s="38" t="s">
        <v>50</v>
      </c>
      <c r="I39" s="58">
        <v>74</v>
      </c>
      <c r="J39" s="38">
        <v>380</v>
      </c>
      <c r="K39" s="38">
        <f t="shared" si="0"/>
        <v>28120</v>
      </c>
      <c r="L39" s="25"/>
      <c r="M39" s="25"/>
      <c r="N39" s="25"/>
      <c r="O39" s="25"/>
      <c r="P39" s="25"/>
      <c r="Q39" s="25"/>
      <c r="R39" s="25"/>
      <c r="S39" s="25"/>
      <c r="T39" s="25"/>
      <c r="U39" s="25"/>
      <c r="V39" s="25"/>
      <c r="W39" s="26"/>
    </row>
    <row r="40" spans="2:23" ht="15.6" x14ac:dyDescent="0.3">
      <c r="B40" s="58">
        <v>37882902</v>
      </c>
      <c r="C40" s="59" t="s">
        <v>114</v>
      </c>
      <c r="D40" s="57">
        <v>42380</v>
      </c>
      <c r="E40" s="38" t="s">
        <v>197</v>
      </c>
      <c r="F40" s="38" t="s">
        <v>231</v>
      </c>
      <c r="G40" s="58" t="s">
        <v>202</v>
      </c>
      <c r="H40" s="38" t="s">
        <v>50</v>
      </c>
      <c r="I40" s="58">
        <v>57</v>
      </c>
      <c r="J40" s="38">
        <v>80</v>
      </c>
      <c r="K40" s="38">
        <f t="shared" si="0"/>
        <v>4560</v>
      </c>
      <c r="L40" s="25"/>
      <c r="M40" s="25"/>
      <c r="N40" s="25"/>
      <c r="O40" s="25"/>
      <c r="P40" s="25"/>
      <c r="Q40" s="25"/>
      <c r="R40" s="25"/>
      <c r="S40" s="25"/>
      <c r="T40" s="25"/>
      <c r="U40" s="25"/>
      <c r="V40" s="25"/>
      <c r="W40" s="26"/>
    </row>
    <row r="41" spans="2:23" ht="15.6" x14ac:dyDescent="0.3">
      <c r="B41" s="58">
        <v>38113112</v>
      </c>
      <c r="C41" s="59" t="s">
        <v>115</v>
      </c>
      <c r="D41" s="57">
        <v>42542</v>
      </c>
      <c r="E41" s="38" t="s">
        <v>223</v>
      </c>
      <c r="F41" s="38" t="s">
        <v>232</v>
      </c>
      <c r="G41" s="58" t="s">
        <v>202</v>
      </c>
      <c r="H41" s="38" t="s">
        <v>50</v>
      </c>
      <c r="I41" s="58">
        <v>109</v>
      </c>
      <c r="J41" s="38">
        <v>135</v>
      </c>
      <c r="K41" s="38">
        <f t="shared" si="0"/>
        <v>14715</v>
      </c>
      <c r="L41" s="25"/>
      <c r="M41" s="25"/>
      <c r="N41" s="25"/>
      <c r="O41" s="25"/>
      <c r="P41" s="25"/>
      <c r="Q41" s="25"/>
      <c r="R41" s="25"/>
      <c r="S41" s="25"/>
      <c r="T41" s="25"/>
      <c r="U41" s="25"/>
      <c r="V41" s="25"/>
      <c r="W41" s="26"/>
    </row>
    <row r="42" spans="2:23" ht="15.6" x14ac:dyDescent="0.3">
      <c r="B42" s="58">
        <v>38491555</v>
      </c>
      <c r="C42" s="59" t="s">
        <v>116</v>
      </c>
      <c r="D42" s="57">
        <v>42680</v>
      </c>
      <c r="E42" s="38" t="s">
        <v>192</v>
      </c>
      <c r="F42" s="60" t="s">
        <v>216</v>
      </c>
      <c r="G42" s="58" t="s">
        <v>194</v>
      </c>
      <c r="H42" s="38" t="s">
        <v>50</v>
      </c>
      <c r="I42" s="58">
        <v>410</v>
      </c>
      <c r="J42" s="38">
        <v>345</v>
      </c>
      <c r="K42" s="38">
        <f t="shared" si="0"/>
        <v>141450</v>
      </c>
      <c r="L42" s="25"/>
      <c r="M42" s="25"/>
      <c r="N42" s="25"/>
      <c r="O42" s="25"/>
      <c r="P42" s="25"/>
      <c r="Q42" s="25"/>
      <c r="R42" s="25"/>
      <c r="S42" s="25"/>
      <c r="T42" s="25"/>
      <c r="U42" s="25"/>
      <c r="V42" s="25"/>
      <c r="W42" s="26"/>
    </row>
    <row r="43" spans="2:23" ht="15.6" x14ac:dyDescent="0.3">
      <c r="B43" s="58">
        <v>39663410</v>
      </c>
      <c r="C43" s="59" t="s">
        <v>117</v>
      </c>
      <c r="D43" s="57">
        <v>42636</v>
      </c>
      <c r="E43" s="38" t="s">
        <v>197</v>
      </c>
      <c r="F43" s="38" t="s">
        <v>233</v>
      </c>
      <c r="G43" s="58" t="s">
        <v>196</v>
      </c>
      <c r="H43" s="38" t="s">
        <v>51</v>
      </c>
      <c r="I43" s="58">
        <v>67</v>
      </c>
      <c r="J43" s="38">
        <v>43</v>
      </c>
      <c r="K43" s="38">
        <f t="shared" si="0"/>
        <v>2881</v>
      </c>
      <c r="L43" s="25"/>
      <c r="M43" s="25"/>
      <c r="N43" s="25"/>
      <c r="O43" s="25"/>
      <c r="P43" s="25"/>
      <c r="Q43" s="25"/>
      <c r="R43" s="25"/>
      <c r="S43" s="25"/>
      <c r="T43" s="25"/>
      <c r="U43" s="25"/>
      <c r="V43" s="25"/>
      <c r="W43" s="26"/>
    </row>
    <row r="44" spans="2:23" ht="15.6" x14ac:dyDescent="0.3">
      <c r="B44" s="58">
        <v>39943477</v>
      </c>
      <c r="C44" s="59" t="s">
        <v>118</v>
      </c>
      <c r="D44" s="57">
        <v>42423</v>
      </c>
      <c r="E44" s="38" t="s">
        <v>192</v>
      </c>
      <c r="F44" s="38" t="s">
        <v>212</v>
      </c>
      <c r="G44" s="58" t="s">
        <v>205</v>
      </c>
      <c r="H44" s="38" t="s">
        <v>51</v>
      </c>
      <c r="I44" s="58">
        <v>77</v>
      </c>
      <c r="J44" s="38">
        <v>599</v>
      </c>
      <c r="K44" s="38">
        <f t="shared" si="0"/>
        <v>46123</v>
      </c>
      <c r="L44" s="25"/>
      <c r="M44" s="25"/>
      <c r="N44" s="25"/>
      <c r="O44" s="25"/>
      <c r="P44" s="25"/>
      <c r="Q44" s="25"/>
      <c r="R44" s="25"/>
      <c r="S44" s="25"/>
      <c r="T44" s="25"/>
      <c r="U44" s="25"/>
      <c r="V44" s="25"/>
      <c r="W44" s="26"/>
    </row>
    <row r="45" spans="2:23" ht="15.6" x14ac:dyDescent="0.3">
      <c r="B45" s="58">
        <v>40153094</v>
      </c>
      <c r="C45" s="59" t="s">
        <v>120</v>
      </c>
      <c r="D45" s="57">
        <v>42912</v>
      </c>
      <c r="E45" s="38" t="s">
        <v>197</v>
      </c>
      <c r="F45" s="38" t="s">
        <v>200</v>
      </c>
      <c r="G45" s="58" t="s">
        <v>194</v>
      </c>
      <c r="H45" s="38" t="s">
        <v>51</v>
      </c>
      <c r="I45" s="58">
        <v>79</v>
      </c>
      <c r="J45" s="38">
        <v>20</v>
      </c>
      <c r="K45" s="38">
        <f t="shared" si="0"/>
        <v>1580</v>
      </c>
      <c r="L45" s="25"/>
      <c r="M45" s="25"/>
      <c r="N45" s="25"/>
      <c r="O45" s="25"/>
      <c r="P45" s="25"/>
      <c r="Q45" s="25"/>
      <c r="R45" s="25"/>
      <c r="S45" s="25"/>
      <c r="T45" s="25"/>
      <c r="U45" s="25"/>
      <c r="V45" s="25"/>
      <c r="W45" s="26"/>
    </row>
    <row r="46" spans="2:23" ht="15.6" x14ac:dyDescent="0.3">
      <c r="B46" s="58">
        <v>40363253</v>
      </c>
      <c r="C46" s="59" t="s">
        <v>121</v>
      </c>
      <c r="D46" s="57">
        <v>42805</v>
      </c>
      <c r="E46" s="38" t="s">
        <v>223</v>
      </c>
      <c r="F46" s="38" t="s">
        <v>234</v>
      </c>
      <c r="G46" s="58" t="s">
        <v>196</v>
      </c>
      <c r="H46" s="38" t="s">
        <v>50</v>
      </c>
      <c r="I46" s="58">
        <v>58</v>
      </c>
      <c r="J46" s="38">
        <v>180</v>
      </c>
      <c r="K46" s="38">
        <f t="shared" si="0"/>
        <v>10440</v>
      </c>
      <c r="L46" s="25"/>
      <c r="M46" s="25"/>
      <c r="N46" s="25"/>
      <c r="O46" s="25"/>
      <c r="P46" s="25"/>
      <c r="Q46" s="25"/>
      <c r="R46" s="25"/>
      <c r="S46" s="25"/>
      <c r="T46" s="25"/>
      <c r="U46" s="25"/>
      <c r="V46" s="25"/>
      <c r="W46" s="26"/>
    </row>
    <row r="47" spans="2:23" ht="15.6" x14ac:dyDescent="0.3">
      <c r="B47" s="58">
        <v>40413542</v>
      </c>
      <c r="C47" s="59" t="s">
        <v>122</v>
      </c>
      <c r="D47" s="57">
        <v>42671</v>
      </c>
      <c r="E47" s="38" t="s">
        <v>192</v>
      </c>
      <c r="F47" s="38" t="s">
        <v>235</v>
      </c>
      <c r="G47" s="58" t="s">
        <v>202</v>
      </c>
      <c r="H47" s="38" t="s">
        <v>50</v>
      </c>
      <c r="I47" s="58">
        <v>43</v>
      </c>
      <c r="J47" s="38">
        <v>70</v>
      </c>
      <c r="K47" s="38">
        <f t="shared" si="0"/>
        <v>3010</v>
      </c>
      <c r="L47" s="25"/>
      <c r="M47" s="25"/>
      <c r="N47" s="25"/>
      <c r="O47" s="25"/>
      <c r="P47" s="25"/>
      <c r="Q47" s="25"/>
      <c r="R47" s="25"/>
      <c r="S47" s="25"/>
      <c r="T47" s="25"/>
      <c r="U47" s="25"/>
      <c r="V47" s="25"/>
      <c r="W47" s="26"/>
    </row>
    <row r="48" spans="2:23" ht="15.6" x14ac:dyDescent="0.3">
      <c r="B48" s="58">
        <v>40724255</v>
      </c>
      <c r="C48" s="59" t="s">
        <v>123</v>
      </c>
      <c r="D48" s="57">
        <v>42390</v>
      </c>
      <c r="E48" s="38" t="s">
        <v>192</v>
      </c>
      <c r="F48" s="38" t="s">
        <v>236</v>
      </c>
      <c r="G48" s="58" t="s">
        <v>199</v>
      </c>
      <c r="H48" s="38" t="s">
        <v>50</v>
      </c>
      <c r="I48" s="58">
        <v>610</v>
      </c>
      <c r="J48" s="38">
        <v>295</v>
      </c>
      <c r="K48" s="38">
        <f t="shared" si="0"/>
        <v>179950</v>
      </c>
      <c r="L48" s="25"/>
      <c r="M48" s="25"/>
      <c r="N48" s="25"/>
      <c r="O48" s="25"/>
      <c r="P48" s="25"/>
      <c r="Q48" s="25"/>
      <c r="R48" s="25"/>
      <c r="S48" s="25"/>
      <c r="T48" s="25"/>
      <c r="U48" s="25"/>
      <c r="V48" s="25"/>
      <c r="W48" s="26"/>
    </row>
    <row r="49" spans="2:23" ht="15.6" x14ac:dyDescent="0.3">
      <c r="B49" s="58">
        <v>41452360</v>
      </c>
      <c r="C49" s="59" t="s">
        <v>124</v>
      </c>
      <c r="D49" s="57">
        <v>42888</v>
      </c>
      <c r="E49" s="38" t="s">
        <v>192</v>
      </c>
      <c r="F49" s="38" t="s">
        <v>237</v>
      </c>
      <c r="G49" s="58" t="s">
        <v>196</v>
      </c>
      <c r="H49" s="38" t="s">
        <v>51</v>
      </c>
      <c r="I49" s="58">
        <v>78</v>
      </c>
      <c r="J49" s="38">
        <v>400</v>
      </c>
      <c r="K49" s="38">
        <f t="shared" si="0"/>
        <v>31200</v>
      </c>
      <c r="L49" s="25"/>
      <c r="M49" s="25"/>
      <c r="N49" s="25"/>
      <c r="O49" s="25"/>
      <c r="P49" s="25"/>
      <c r="Q49" s="25"/>
      <c r="R49" s="25"/>
      <c r="S49" s="25"/>
      <c r="T49" s="25"/>
      <c r="U49" s="25"/>
      <c r="V49" s="25"/>
      <c r="W49" s="26"/>
    </row>
    <row r="50" spans="2:23" ht="15.6" x14ac:dyDescent="0.3">
      <c r="B50" s="58">
        <v>42022194</v>
      </c>
      <c r="C50" s="59" t="s">
        <v>125</v>
      </c>
      <c r="D50" s="57">
        <v>43269</v>
      </c>
      <c r="E50" s="38" t="s">
        <v>192</v>
      </c>
      <c r="F50" s="38" t="s">
        <v>238</v>
      </c>
      <c r="G50" s="58" t="s">
        <v>194</v>
      </c>
      <c r="H50" s="38" t="s">
        <v>50</v>
      </c>
      <c r="I50" s="58">
        <v>610</v>
      </c>
      <c r="J50" s="38">
        <v>699</v>
      </c>
      <c r="K50" s="38">
        <f t="shared" si="0"/>
        <v>426390</v>
      </c>
      <c r="L50" s="25"/>
      <c r="M50" s="25"/>
      <c r="N50" s="25"/>
      <c r="O50" s="25"/>
      <c r="P50" s="25"/>
      <c r="Q50" s="25"/>
      <c r="R50" s="25"/>
      <c r="S50" s="25"/>
      <c r="T50" s="25"/>
      <c r="U50" s="25"/>
      <c r="V50" s="25"/>
      <c r="W50" s="26"/>
    </row>
    <row r="51" spans="2:23" ht="15.6" x14ac:dyDescent="0.3">
      <c r="B51" s="58">
        <v>42252529</v>
      </c>
      <c r="C51" s="59" t="s">
        <v>126</v>
      </c>
      <c r="D51" s="57">
        <v>42447</v>
      </c>
      <c r="E51" s="38" t="s">
        <v>192</v>
      </c>
      <c r="F51" s="38" t="s">
        <v>239</v>
      </c>
      <c r="G51" s="58" t="s">
        <v>196</v>
      </c>
      <c r="H51" s="38" t="s">
        <v>51</v>
      </c>
      <c r="I51" s="58">
        <v>66</v>
      </c>
      <c r="J51" s="38">
        <v>85</v>
      </c>
      <c r="K51" s="38">
        <f t="shared" si="0"/>
        <v>5610</v>
      </c>
      <c r="L51" s="25"/>
      <c r="M51" s="25"/>
      <c r="N51" s="25"/>
      <c r="O51" s="25"/>
      <c r="P51" s="25"/>
      <c r="Q51" s="25"/>
      <c r="R51" s="25"/>
      <c r="S51" s="25"/>
      <c r="T51" s="25"/>
      <c r="U51" s="25"/>
      <c r="V51" s="25"/>
      <c r="W51" s="26"/>
    </row>
    <row r="52" spans="2:23" ht="15.6" x14ac:dyDescent="0.3">
      <c r="B52" s="58">
        <v>43142988</v>
      </c>
      <c r="C52" s="59" t="s">
        <v>127</v>
      </c>
      <c r="D52" s="57">
        <v>42618</v>
      </c>
      <c r="E52" s="38" t="s">
        <v>192</v>
      </c>
      <c r="F52" s="38" t="s">
        <v>240</v>
      </c>
      <c r="G52" s="58" t="s">
        <v>196</v>
      </c>
      <c r="H52" s="38" t="s">
        <v>51</v>
      </c>
      <c r="I52" s="58">
        <v>94</v>
      </c>
      <c r="J52" s="38">
        <v>230</v>
      </c>
      <c r="K52" s="38">
        <f t="shared" si="0"/>
        <v>21620</v>
      </c>
      <c r="L52" s="25"/>
      <c r="M52" s="25"/>
      <c r="N52" s="25"/>
      <c r="O52" s="25"/>
      <c r="P52" s="25"/>
      <c r="Q52" s="25"/>
      <c r="R52" s="25"/>
      <c r="S52" s="25"/>
      <c r="T52" s="25"/>
      <c r="U52" s="25"/>
      <c r="V52" s="25"/>
      <c r="W52" s="26"/>
    </row>
    <row r="53" spans="2:23" ht="15.6" x14ac:dyDescent="0.3">
      <c r="B53" s="58">
        <v>48681438</v>
      </c>
      <c r="C53" s="59" t="s">
        <v>128</v>
      </c>
      <c r="D53" s="57">
        <v>42720</v>
      </c>
      <c r="E53" s="38" t="s">
        <v>197</v>
      </c>
      <c r="F53" s="38" t="s">
        <v>241</v>
      </c>
      <c r="G53" s="58" t="s">
        <v>202</v>
      </c>
      <c r="H53" s="38" t="s">
        <v>51</v>
      </c>
      <c r="I53" s="58">
        <v>92</v>
      </c>
      <c r="J53" s="38">
        <v>40</v>
      </c>
      <c r="K53" s="38">
        <f t="shared" si="0"/>
        <v>3680</v>
      </c>
      <c r="L53" s="25"/>
      <c r="M53" s="25"/>
      <c r="N53" s="25"/>
      <c r="O53" s="25"/>
      <c r="P53" s="25"/>
      <c r="Q53" s="25"/>
      <c r="R53" s="25"/>
      <c r="S53" s="25"/>
      <c r="T53" s="25"/>
      <c r="U53" s="25"/>
      <c r="V53" s="25"/>
      <c r="W53" s="26"/>
    </row>
    <row r="54" spans="2:23" ht="15.6" x14ac:dyDescent="0.3">
      <c r="B54" s="58">
        <v>51212989</v>
      </c>
      <c r="C54" s="59" t="s">
        <v>129</v>
      </c>
      <c r="D54" s="57">
        <v>42435</v>
      </c>
      <c r="E54" s="38" t="s">
        <v>197</v>
      </c>
      <c r="F54" s="38" t="s">
        <v>242</v>
      </c>
      <c r="G54" s="58" t="s">
        <v>196</v>
      </c>
      <c r="H54" s="38" t="s">
        <v>51</v>
      </c>
      <c r="I54" s="58">
        <v>68</v>
      </c>
      <c r="J54" s="38">
        <v>30</v>
      </c>
      <c r="K54" s="38">
        <f t="shared" si="0"/>
        <v>2040</v>
      </c>
      <c r="L54" s="25"/>
      <c r="M54" s="25"/>
      <c r="N54" s="25"/>
      <c r="O54" s="25"/>
      <c r="P54" s="25"/>
      <c r="Q54" s="25"/>
      <c r="R54" s="25"/>
      <c r="S54" s="25"/>
      <c r="T54" s="25"/>
      <c r="U54" s="25"/>
      <c r="V54" s="25"/>
      <c r="W54" s="26"/>
    </row>
    <row r="55" spans="2:23" ht="15.6" x14ac:dyDescent="0.3">
      <c r="B55" s="58">
        <v>52063205</v>
      </c>
      <c r="C55" s="59" t="s">
        <v>101</v>
      </c>
      <c r="D55" s="57">
        <v>42870</v>
      </c>
      <c r="E55" s="38" t="s">
        <v>197</v>
      </c>
      <c r="F55" s="38" t="s">
        <v>242</v>
      </c>
      <c r="G55" s="58" t="s">
        <v>194</v>
      </c>
      <c r="H55" s="38" t="s">
        <v>50</v>
      </c>
      <c r="I55" s="58">
        <v>27</v>
      </c>
      <c r="J55" s="38">
        <v>30</v>
      </c>
      <c r="K55" s="38">
        <f t="shared" si="0"/>
        <v>810</v>
      </c>
      <c r="L55" s="25"/>
      <c r="M55" s="25"/>
      <c r="N55" s="25"/>
      <c r="O55" s="25"/>
      <c r="P55" s="25"/>
      <c r="Q55" s="25"/>
      <c r="R55" s="25"/>
      <c r="S55" s="25"/>
      <c r="T55" s="25"/>
      <c r="U55" s="25"/>
      <c r="V55" s="25"/>
      <c r="W55" s="26"/>
    </row>
    <row r="56" spans="2:23" ht="15.6" x14ac:dyDescent="0.3">
      <c r="B56" s="58">
        <v>52484015</v>
      </c>
      <c r="C56" s="59" t="s">
        <v>130</v>
      </c>
      <c r="D56" s="57">
        <v>42794</v>
      </c>
      <c r="E56" s="38" t="s">
        <v>192</v>
      </c>
      <c r="F56" s="38" t="s">
        <v>195</v>
      </c>
      <c r="G56" s="58" t="s">
        <v>205</v>
      </c>
      <c r="H56" s="38" t="s">
        <v>50</v>
      </c>
      <c r="I56" s="58">
        <v>59</v>
      </c>
      <c r="J56" s="38">
        <v>328</v>
      </c>
      <c r="K56" s="38">
        <f t="shared" si="0"/>
        <v>19352</v>
      </c>
      <c r="L56" s="25"/>
      <c r="M56" s="25"/>
      <c r="N56" s="25"/>
      <c r="O56" s="25"/>
      <c r="P56" s="25"/>
      <c r="Q56" s="25"/>
      <c r="R56" s="25"/>
      <c r="S56" s="25"/>
      <c r="T56" s="25"/>
      <c r="U56" s="25"/>
      <c r="V56" s="25"/>
      <c r="W56" s="26"/>
    </row>
    <row r="57" spans="2:23" ht="15.6" x14ac:dyDescent="0.3">
      <c r="B57" s="58">
        <v>54114446</v>
      </c>
      <c r="C57" s="59" t="s">
        <v>131</v>
      </c>
      <c r="D57" s="57">
        <v>43127</v>
      </c>
      <c r="E57" s="38" t="s">
        <v>197</v>
      </c>
      <c r="F57" s="38" t="s">
        <v>243</v>
      </c>
      <c r="G57" s="58" t="s">
        <v>194</v>
      </c>
      <c r="H57" s="38" t="s">
        <v>50</v>
      </c>
      <c r="I57" s="58">
        <v>34</v>
      </c>
      <c r="J57" s="38">
        <v>125</v>
      </c>
      <c r="K57" s="38">
        <f t="shared" si="0"/>
        <v>4250</v>
      </c>
      <c r="L57" s="25"/>
      <c r="M57" s="25"/>
      <c r="N57" s="25"/>
      <c r="O57" s="25"/>
      <c r="P57" s="25"/>
      <c r="Q57" s="25"/>
      <c r="R57" s="25"/>
      <c r="S57" s="25"/>
      <c r="T57" s="25"/>
      <c r="U57" s="25"/>
      <c r="V57" s="25"/>
      <c r="W57" s="26"/>
    </row>
    <row r="58" spans="2:23" ht="15.6" x14ac:dyDescent="0.3">
      <c r="B58" s="58">
        <v>54782967</v>
      </c>
      <c r="C58" s="59" t="s">
        <v>132</v>
      </c>
      <c r="D58" s="57">
        <v>42720</v>
      </c>
      <c r="E58" s="38" t="s">
        <v>223</v>
      </c>
      <c r="F58" s="38" t="s">
        <v>244</v>
      </c>
      <c r="G58" s="58" t="s">
        <v>199</v>
      </c>
      <c r="H58" s="38" t="s">
        <v>50</v>
      </c>
      <c r="I58" s="58">
        <v>92</v>
      </c>
      <c r="J58" s="38">
        <v>600</v>
      </c>
      <c r="K58" s="38">
        <f t="shared" si="0"/>
        <v>55200</v>
      </c>
      <c r="L58" s="25"/>
      <c r="M58" s="25"/>
      <c r="N58" s="25"/>
      <c r="O58" s="25"/>
      <c r="P58" s="25"/>
      <c r="Q58" s="25"/>
      <c r="R58" s="25"/>
      <c r="S58" s="25"/>
      <c r="T58" s="25"/>
      <c r="U58" s="25"/>
      <c r="V58" s="25"/>
      <c r="W58" s="26"/>
    </row>
    <row r="59" spans="2:23" ht="15.6" x14ac:dyDescent="0.3">
      <c r="B59" s="58">
        <v>54833488</v>
      </c>
      <c r="C59" s="59" t="s">
        <v>133</v>
      </c>
      <c r="D59" s="57">
        <v>43423</v>
      </c>
      <c r="E59" s="38" t="s">
        <v>192</v>
      </c>
      <c r="F59" s="38" t="s">
        <v>245</v>
      </c>
      <c r="G59" s="58" t="s">
        <v>205</v>
      </c>
      <c r="H59" s="38" t="s">
        <v>51</v>
      </c>
      <c r="I59" s="58">
        <v>62</v>
      </c>
      <c r="J59" s="38">
        <v>400</v>
      </c>
      <c r="K59" s="38">
        <f t="shared" si="0"/>
        <v>24800</v>
      </c>
      <c r="L59" s="25"/>
      <c r="M59" s="25"/>
      <c r="N59" s="25"/>
      <c r="O59" s="25"/>
      <c r="P59" s="25"/>
      <c r="Q59" s="25"/>
      <c r="R59" s="25"/>
      <c r="S59" s="25"/>
      <c r="T59" s="25"/>
      <c r="U59" s="25"/>
      <c r="V59" s="25"/>
      <c r="W59" s="26"/>
    </row>
    <row r="60" spans="2:23" ht="15.6" x14ac:dyDescent="0.3">
      <c r="B60" s="58">
        <v>54913212</v>
      </c>
      <c r="C60" s="59" t="s">
        <v>134</v>
      </c>
      <c r="D60" s="57">
        <v>43149</v>
      </c>
      <c r="E60" s="38" t="s">
        <v>192</v>
      </c>
      <c r="F60" s="38" t="s">
        <v>237</v>
      </c>
      <c r="G60" s="58" t="s">
        <v>196</v>
      </c>
      <c r="H60" s="38" t="s">
        <v>50</v>
      </c>
      <c r="I60" s="58">
        <v>88</v>
      </c>
      <c r="J60" s="38">
        <v>400</v>
      </c>
      <c r="K60" s="38">
        <f t="shared" si="0"/>
        <v>35200</v>
      </c>
      <c r="L60" s="25"/>
      <c r="M60" s="25"/>
      <c r="N60" s="25"/>
      <c r="O60" s="25"/>
      <c r="P60" s="25"/>
      <c r="Q60" s="25"/>
      <c r="R60" s="25"/>
      <c r="S60" s="25"/>
      <c r="T60" s="25"/>
      <c r="U60" s="25"/>
      <c r="V60" s="25"/>
      <c r="W60" s="26"/>
    </row>
    <row r="61" spans="2:23" ht="15.6" x14ac:dyDescent="0.3">
      <c r="B61" s="58">
        <v>55233500</v>
      </c>
      <c r="C61" s="59" t="s">
        <v>135</v>
      </c>
      <c r="D61" s="57">
        <v>42569</v>
      </c>
      <c r="E61" s="38" t="s">
        <v>192</v>
      </c>
      <c r="F61" s="38" t="s">
        <v>201</v>
      </c>
      <c r="G61" s="58" t="s">
        <v>205</v>
      </c>
      <c r="H61" s="38" t="s">
        <v>51</v>
      </c>
      <c r="I61" s="58">
        <v>46</v>
      </c>
      <c r="J61" s="38">
        <v>280</v>
      </c>
      <c r="K61" s="38">
        <f t="shared" si="0"/>
        <v>12880</v>
      </c>
      <c r="L61" s="25"/>
      <c r="M61" s="25"/>
      <c r="N61" s="25"/>
      <c r="O61" s="25"/>
      <c r="P61" s="25"/>
      <c r="Q61" s="25"/>
      <c r="R61" s="25"/>
      <c r="S61" s="25"/>
      <c r="T61" s="25"/>
      <c r="U61" s="25"/>
      <c r="V61" s="25"/>
      <c r="W61" s="26"/>
    </row>
    <row r="62" spans="2:23" ht="15.6" x14ac:dyDescent="0.3">
      <c r="B62" s="58">
        <v>57631508</v>
      </c>
      <c r="C62" s="59" t="s">
        <v>136</v>
      </c>
      <c r="D62" s="57">
        <v>43166</v>
      </c>
      <c r="E62" s="38" t="s">
        <v>192</v>
      </c>
      <c r="F62" s="38" t="s">
        <v>206</v>
      </c>
      <c r="G62" s="58" t="s">
        <v>194</v>
      </c>
      <c r="H62" s="38" t="s">
        <v>51</v>
      </c>
      <c r="I62" s="58">
        <v>42</v>
      </c>
      <c r="J62" s="38">
        <v>80</v>
      </c>
      <c r="K62" s="38">
        <f t="shared" si="0"/>
        <v>3360</v>
      </c>
      <c r="L62" s="25"/>
      <c r="M62" s="25"/>
      <c r="N62" s="25"/>
      <c r="O62" s="25"/>
      <c r="P62" s="25"/>
      <c r="Q62" s="25"/>
      <c r="R62" s="25"/>
      <c r="S62" s="25"/>
      <c r="T62" s="25"/>
      <c r="U62" s="25"/>
      <c r="V62" s="25"/>
      <c r="W62" s="26"/>
    </row>
    <row r="63" spans="2:23" ht="15.6" x14ac:dyDescent="0.3">
      <c r="B63" s="58">
        <v>58644196</v>
      </c>
      <c r="C63" s="59" t="s">
        <v>137</v>
      </c>
      <c r="D63" s="57">
        <v>42760</v>
      </c>
      <c r="E63" s="38" t="s">
        <v>197</v>
      </c>
      <c r="F63" s="38" t="s">
        <v>227</v>
      </c>
      <c r="G63" s="58" t="s">
        <v>205</v>
      </c>
      <c r="H63" s="38" t="s">
        <v>50</v>
      </c>
      <c r="I63" s="58">
        <v>55</v>
      </c>
      <c r="J63" s="38">
        <v>48</v>
      </c>
      <c r="K63" s="38">
        <f t="shared" si="0"/>
        <v>2640</v>
      </c>
      <c r="L63" s="25"/>
      <c r="M63" s="25"/>
      <c r="N63" s="25"/>
      <c r="O63" s="25"/>
      <c r="P63" s="25"/>
      <c r="Q63" s="25"/>
      <c r="R63" s="25"/>
      <c r="S63" s="25"/>
      <c r="T63" s="25"/>
      <c r="U63" s="25"/>
      <c r="V63" s="25"/>
      <c r="W63" s="26"/>
    </row>
    <row r="64" spans="2:23" ht="15.6" x14ac:dyDescent="0.3">
      <c r="B64" s="58">
        <v>59832374</v>
      </c>
      <c r="C64" s="59" t="s">
        <v>138</v>
      </c>
      <c r="D64" s="57">
        <v>43174</v>
      </c>
      <c r="E64" s="38" t="s">
        <v>192</v>
      </c>
      <c r="F64" s="38" t="s">
        <v>246</v>
      </c>
      <c r="G64" s="58" t="s">
        <v>199</v>
      </c>
      <c r="H64" s="38" t="s">
        <v>51</v>
      </c>
      <c r="I64" s="58">
        <v>37</v>
      </c>
      <c r="J64" s="38">
        <v>289</v>
      </c>
      <c r="K64" s="38">
        <f t="shared" si="0"/>
        <v>10693</v>
      </c>
      <c r="L64" s="25"/>
      <c r="M64" s="25"/>
      <c r="N64" s="25"/>
      <c r="O64" s="25"/>
      <c r="P64" s="25"/>
      <c r="Q64" s="25"/>
      <c r="R64" s="25"/>
      <c r="S64" s="25"/>
      <c r="T64" s="25"/>
      <c r="U64" s="25"/>
      <c r="V64" s="25"/>
      <c r="W64" s="26"/>
    </row>
    <row r="65" spans="2:23" ht="15.6" x14ac:dyDescent="0.3">
      <c r="B65" s="58">
        <v>60582190</v>
      </c>
      <c r="C65" s="59" t="s">
        <v>139</v>
      </c>
      <c r="D65" s="57">
        <v>43225</v>
      </c>
      <c r="E65" s="38" t="s">
        <v>197</v>
      </c>
      <c r="F65" s="38" t="s">
        <v>247</v>
      </c>
      <c r="G65" s="58" t="s">
        <v>199</v>
      </c>
      <c r="H65" s="38" t="s">
        <v>51</v>
      </c>
      <c r="I65" s="58">
        <v>93</v>
      </c>
      <c r="J65" s="38">
        <v>120</v>
      </c>
      <c r="K65" s="38">
        <f t="shared" si="0"/>
        <v>11160</v>
      </c>
      <c r="L65" s="25"/>
      <c r="M65" s="25"/>
      <c r="N65" s="25"/>
      <c r="O65" s="25"/>
      <c r="P65" s="25"/>
      <c r="Q65" s="25"/>
      <c r="R65" s="25"/>
      <c r="S65" s="25"/>
      <c r="T65" s="25"/>
      <c r="U65" s="25"/>
      <c r="V65" s="25"/>
      <c r="W65" s="26"/>
    </row>
    <row r="66" spans="2:23" ht="15.6" x14ac:dyDescent="0.3">
      <c r="B66" s="58">
        <v>60841263</v>
      </c>
      <c r="C66" s="59" t="s">
        <v>140</v>
      </c>
      <c r="D66" s="57">
        <v>43407</v>
      </c>
      <c r="E66" s="38" t="s">
        <v>192</v>
      </c>
      <c r="F66" s="38" t="s">
        <v>239</v>
      </c>
      <c r="G66" s="58" t="s">
        <v>194</v>
      </c>
      <c r="H66" s="38" t="s">
        <v>50</v>
      </c>
      <c r="I66" s="58">
        <v>58</v>
      </c>
      <c r="J66" s="38">
        <v>85</v>
      </c>
      <c r="K66" s="38">
        <f t="shared" ref="K66:K100" si="1">J66*I66</f>
        <v>4930</v>
      </c>
      <c r="L66" s="25"/>
      <c r="M66" s="25"/>
      <c r="N66" s="25"/>
      <c r="O66" s="25"/>
      <c r="P66" s="25"/>
      <c r="Q66" s="25"/>
      <c r="R66" s="25"/>
      <c r="S66" s="25"/>
      <c r="T66" s="25"/>
      <c r="U66" s="25"/>
      <c r="V66" s="25"/>
      <c r="W66" s="26"/>
    </row>
    <row r="67" spans="2:23" ht="15.6" x14ac:dyDescent="0.3">
      <c r="B67" s="58">
        <v>61263793</v>
      </c>
      <c r="C67" s="59" t="s">
        <v>141</v>
      </c>
      <c r="D67" s="57">
        <v>42484</v>
      </c>
      <c r="E67" s="38" t="s">
        <v>197</v>
      </c>
      <c r="F67" s="38" t="s">
        <v>198</v>
      </c>
      <c r="G67" s="58" t="s">
        <v>196</v>
      </c>
      <c r="H67" s="38" t="s">
        <v>51</v>
      </c>
      <c r="I67" s="58">
        <v>29</v>
      </c>
      <c r="J67" s="38">
        <v>70</v>
      </c>
      <c r="K67" s="38">
        <f t="shared" si="1"/>
        <v>2030</v>
      </c>
      <c r="L67" s="25"/>
      <c r="M67" s="25"/>
      <c r="N67" s="25"/>
      <c r="O67" s="25"/>
      <c r="P67" s="25"/>
      <c r="Q67" s="25"/>
      <c r="R67" s="25"/>
      <c r="S67" s="25"/>
      <c r="T67" s="25"/>
      <c r="U67" s="25"/>
      <c r="V67" s="25"/>
      <c r="W67" s="26"/>
    </row>
    <row r="68" spans="2:23" ht="15.6" x14ac:dyDescent="0.3">
      <c r="B68" s="58">
        <v>62492433</v>
      </c>
      <c r="C68" s="59" t="s">
        <v>142</v>
      </c>
      <c r="D68" s="57">
        <v>42684</v>
      </c>
      <c r="E68" s="38" t="s">
        <v>192</v>
      </c>
      <c r="F68" s="38" t="s">
        <v>248</v>
      </c>
      <c r="G68" s="58" t="s">
        <v>202</v>
      </c>
      <c r="H68" s="38" t="s">
        <v>50</v>
      </c>
      <c r="I68" s="58">
        <v>610</v>
      </c>
      <c r="J68" s="38">
        <v>280</v>
      </c>
      <c r="K68" s="38">
        <f t="shared" si="1"/>
        <v>170800</v>
      </c>
      <c r="L68" s="25"/>
      <c r="M68" s="25"/>
      <c r="N68" s="25"/>
      <c r="O68" s="25"/>
      <c r="P68" s="25"/>
      <c r="Q68" s="25"/>
      <c r="R68" s="25"/>
      <c r="S68" s="25"/>
      <c r="T68" s="25"/>
      <c r="U68" s="25"/>
      <c r="V68" s="25"/>
      <c r="W68" s="26"/>
    </row>
    <row r="69" spans="2:23" ht="15.6" x14ac:dyDescent="0.3">
      <c r="B69" s="58">
        <v>63062361</v>
      </c>
      <c r="C69" s="59" t="s">
        <v>143</v>
      </c>
      <c r="D69" s="57">
        <v>43356</v>
      </c>
      <c r="E69" s="38" t="s">
        <v>192</v>
      </c>
      <c r="F69" s="38" t="s">
        <v>245</v>
      </c>
      <c r="G69" s="58" t="s">
        <v>205</v>
      </c>
      <c r="H69" s="38" t="s">
        <v>50</v>
      </c>
      <c r="I69" s="58">
        <v>108</v>
      </c>
      <c r="J69" s="38">
        <v>400</v>
      </c>
      <c r="K69" s="38">
        <f t="shared" si="1"/>
        <v>43200</v>
      </c>
      <c r="L69" s="25"/>
      <c r="M69" s="25"/>
      <c r="N69" s="25"/>
      <c r="O69" s="25"/>
      <c r="P69" s="25"/>
      <c r="Q69" s="25"/>
      <c r="R69" s="25"/>
      <c r="S69" s="25"/>
      <c r="T69" s="25"/>
      <c r="U69" s="25"/>
      <c r="V69" s="25"/>
      <c r="W69" s="26"/>
    </row>
    <row r="70" spans="2:23" ht="15.6" x14ac:dyDescent="0.3">
      <c r="B70" s="58">
        <v>63544560</v>
      </c>
      <c r="C70" s="59" t="s">
        <v>144</v>
      </c>
      <c r="D70" s="57">
        <v>42820</v>
      </c>
      <c r="E70" s="38" t="s">
        <v>192</v>
      </c>
      <c r="F70" s="38" t="s">
        <v>226</v>
      </c>
      <c r="G70" s="58" t="s">
        <v>202</v>
      </c>
      <c r="H70" s="38" t="s">
        <v>51</v>
      </c>
      <c r="I70" s="58">
        <v>85</v>
      </c>
      <c r="J70" s="38">
        <v>230</v>
      </c>
      <c r="K70" s="38">
        <f t="shared" si="1"/>
        <v>19550</v>
      </c>
      <c r="L70" s="25"/>
      <c r="M70" s="25"/>
      <c r="N70" s="25"/>
      <c r="O70" s="25"/>
      <c r="P70" s="25"/>
      <c r="Q70" s="25"/>
      <c r="R70" s="25"/>
      <c r="S70" s="25"/>
      <c r="T70" s="25"/>
      <c r="U70" s="25"/>
      <c r="V70" s="25"/>
      <c r="W70" s="26"/>
    </row>
    <row r="71" spans="2:23" ht="15.6" x14ac:dyDescent="0.3">
      <c r="B71" s="58">
        <v>66582212</v>
      </c>
      <c r="C71" s="59" t="s">
        <v>145</v>
      </c>
      <c r="D71" s="57">
        <v>43158</v>
      </c>
      <c r="E71" s="38" t="s">
        <v>192</v>
      </c>
      <c r="F71" s="38" t="s">
        <v>210</v>
      </c>
      <c r="G71" s="58" t="s">
        <v>196</v>
      </c>
      <c r="H71" s="38" t="s">
        <v>50</v>
      </c>
      <c r="I71" s="58">
        <v>38</v>
      </c>
      <c r="J71" s="38">
        <v>692</v>
      </c>
      <c r="K71" s="38">
        <f t="shared" si="1"/>
        <v>26296</v>
      </c>
      <c r="L71" s="25"/>
      <c r="M71" s="25"/>
      <c r="N71" s="25"/>
      <c r="O71" s="25"/>
      <c r="P71" s="25"/>
      <c r="Q71" s="25"/>
      <c r="R71" s="25"/>
      <c r="S71" s="25"/>
      <c r="T71" s="25"/>
      <c r="U71" s="25"/>
      <c r="V71" s="25"/>
      <c r="W71" s="26"/>
    </row>
    <row r="72" spans="2:23" ht="15.6" x14ac:dyDescent="0.3">
      <c r="B72" s="58">
        <v>67272700</v>
      </c>
      <c r="C72" s="59" t="s">
        <v>146</v>
      </c>
      <c r="D72" s="57">
        <v>43018</v>
      </c>
      <c r="E72" s="38" t="s">
        <v>192</v>
      </c>
      <c r="F72" s="38" t="s">
        <v>203</v>
      </c>
      <c r="G72" s="58" t="s">
        <v>205</v>
      </c>
      <c r="H72" s="38" t="s">
        <v>50</v>
      </c>
      <c r="I72" s="58">
        <v>104</v>
      </c>
      <c r="J72" s="38">
        <v>90</v>
      </c>
      <c r="K72" s="38">
        <f t="shared" si="1"/>
        <v>9360</v>
      </c>
      <c r="L72" s="25"/>
      <c r="M72" s="25"/>
      <c r="N72" s="25"/>
      <c r="O72" s="25"/>
      <c r="P72" s="25"/>
      <c r="Q72" s="25"/>
      <c r="R72" s="25"/>
      <c r="S72" s="25"/>
      <c r="T72" s="25"/>
      <c r="U72" s="25"/>
      <c r="V72" s="25"/>
      <c r="W72" s="26"/>
    </row>
    <row r="73" spans="2:23" ht="15.6" x14ac:dyDescent="0.3">
      <c r="B73" s="58">
        <v>67521327</v>
      </c>
      <c r="C73" s="59" t="s">
        <v>147</v>
      </c>
      <c r="D73" s="57">
        <v>42487</v>
      </c>
      <c r="E73" s="38" t="s">
        <v>192</v>
      </c>
      <c r="F73" s="38" t="s">
        <v>225</v>
      </c>
      <c r="G73" s="58" t="s">
        <v>205</v>
      </c>
      <c r="H73" s="38" t="s">
        <v>51</v>
      </c>
      <c r="I73" s="58">
        <v>106</v>
      </c>
      <c r="J73" s="38">
        <v>140</v>
      </c>
      <c r="K73" s="38">
        <f t="shared" si="1"/>
        <v>14840</v>
      </c>
      <c r="L73" s="25"/>
      <c r="M73" s="25"/>
      <c r="N73" s="25"/>
      <c r="O73" s="25"/>
      <c r="P73" s="25"/>
      <c r="Q73" s="25"/>
      <c r="R73" s="25"/>
      <c r="S73" s="25"/>
      <c r="T73" s="25"/>
      <c r="U73" s="25"/>
      <c r="V73" s="25"/>
      <c r="W73" s="26"/>
    </row>
    <row r="74" spans="2:23" ht="15.6" x14ac:dyDescent="0.3">
      <c r="B74" s="58">
        <v>67634812</v>
      </c>
      <c r="C74" s="59" t="s">
        <v>148</v>
      </c>
      <c r="D74" s="57">
        <v>42820</v>
      </c>
      <c r="E74" s="38" t="s">
        <v>192</v>
      </c>
      <c r="F74" s="38" t="s">
        <v>249</v>
      </c>
      <c r="G74" s="58" t="s">
        <v>199</v>
      </c>
      <c r="H74" s="38" t="s">
        <v>50</v>
      </c>
      <c r="I74" s="58">
        <v>62</v>
      </c>
      <c r="J74" s="38">
        <v>600</v>
      </c>
      <c r="K74" s="38">
        <f t="shared" si="1"/>
        <v>37200</v>
      </c>
      <c r="L74" s="25"/>
      <c r="M74" s="25"/>
      <c r="N74" s="25"/>
      <c r="O74" s="25"/>
      <c r="P74" s="25"/>
      <c r="Q74" s="25"/>
      <c r="R74" s="25"/>
      <c r="S74" s="25"/>
      <c r="T74" s="25"/>
      <c r="U74" s="25"/>
      <c r="V74" s="25"/>
      <c r="W74" s="26"/>
    </row>
    <row r="75" spans="2:23" ht="15.6" x14ac:dyDescent="0.3">
      <c r="B75" s="58">
        <v>67833308</v>
      </c>
      <c r="C75" s="59" t="s">
        <v>149</v>
      </c>
      <c r="D75" s="57">
        <v>42975</v>
      </c>
      <c r="E75" s="38" t="s">
        <v>192</v>
      </c>
      <c r="F75" s="38" t="s">
        <v>222</v>
      </c>
      <c r="G75" s="58" t="s">
        <v>194</v>
      </c>
      <c r="H75" s="38" t="s">
        <v>51</v>
      </c>
      <c r="I75" s="58">
        <v>95</v>
      </c>
      <c r="J75" s="38">
        <v>190</v>
      </c>
      <c r="K75" s="38">
        <f t="shared" si="1"/>
        <v>18050</v>
      </c>
      <c r="L75" s="25"/>
      <c r="M75" s="25"/>
      <c r="N75" s="25"/>
      <c r="O75" s="25"/>
      <c r="P75" s="25"/>
      <c r="Q75" s="25"/>
      <c r="R75" s="25"/>
      <c r="S75" s="25"/>
      <c r="T75" s="25"/>
      <c r="U75" s="25"/>
      <c r="V75" s="25"/>
      <c r="W75" s="26"/>
    </row>
    <row r="76" spans="2:23" ht="15.6" x14ac:dyDescent="0.3">
      <c r="B76" s="58">
        <v>69303613</v>
      </c>
      <c r="C76" s="59" t="s">
        <v>150</v>
      </c>
      <c r="D76" s="57">
        <v>42816</v>
      </c>
      <c r="E76" s="38" t="s">
        <v>197</v>
      </c>
      <c r="F76" s="38" t="s">
        <v>250</v>
      </c>
      <c r="G76" s="58" t="s">
        <v>196</v>
      </c>
      <c r="H76" s="38" t="s">
        <v>50</v>
      </c>
      <c r="I76" s="58">
        <v>63</v>
      </c>
      <c r="J76" s="38">
        <v>350</v>
      </c>
      <c r="K76" s="38">
        <f t="shared" si="1"/>
        <v>22050</v>
      </c>
      <c r="L76" s="25"/>
      <c r="M76" s="25"/>
      <c r="N76" s="25"/>
      <c r="O76" s="25"/>
      <c r="P76" s="25"/>
      <c r="Q76" s="25"/>
      <c r="R76" s="25"/>
      <c r="S76" s="25"/>
      <c r="T76" s="25"/>
      <c r="U76" s="25"/>
      <c r="V76" s="25"/>
      <c r="W76" s="26"/>
    </row>
    <row r="77" spans="2:23" ht="15.6" x14ac:dyDescent="0.3">
      <c r="B77" s="58">
        <v>70174995</v>
      </c>
      <c r="C77" s="59" t="s">
        <v>126</v>
      </c>
      <c r="D77" s="57">
        <v>42586</v>
      </c>
      <c r="E77" s="38" t="s">
        <v>197</v>
      </c>
      <c r="F77" s="38" t="s">
        <v>233</v>
      </c>
      <c r="G77" s="58" t="s">
        <v>205</v>
      </c>
      <c r="H77" s="38" t="s">
        <v>50</v>
      </c>
      <c r="I77" s="58">
        <v>710</v>
      </c>
      <c r="J77" s="38">
        <v>43</v>
      </c>
      <c r="K77" s="38">
        <f t="shared" si="1"/>
        <v>30530</v>
      </c>
      <c r="L77" s="25"/>
      <c r="M77" s="25"/>
      <c r="N77" s="25"/>
      <c r="O77" s="25"/>
      <c r="P77" s="25"/>
      <c r="Q77" s="25"/>
      <c r="R77" s="25"/>
      <c r="S77" s="25"/>
      <c r="T77" s="25"/>
      <c r="U77" s="25"/>
      <c r="V77" s="25"/>
      <c r="W77" s="26"/>
    </row>
    <row r="78" spans="2:23" ht="15.6" x14ac:dyDescent="0.3">
      <c r="B78" s="58">
        <v>70454878</v>
      </c>
      <c r="C78" s="59" t="s">
        <v>151</v>
      </c>
      <c r="D78" s="57">
        <v>43091</v>
      </c>
      <c r="E78" s="38" t="s">
        <v>192</v>
      </c>
      <c r="F78" s="38" t="s">
        <v>248</v>
      </c>
      <c r="G78" s="58" t="s">
        <v>205</v>
      </c>
      <c r="H78" s="38" t="s">
        <v>51</v>
      </c>
      <c r="I78" s="58">
        <v>95</v>
      </c>
      <c r="J78" s="38">
        <v>280</v>
      </c>
      <c r="K78" s="38">
        <f t="shared" si="1"/>
        <v>26600</v>
      </c>
      <c r="L78" s="25"/>
      <c r="M78" s="25"/>
      <c r="N78" s="25"/>
      <c r="O78" s="25"/>
      <c r="P78" s="25"/>
      <c r="Q78" s="25"/>
      <c r="R78" s="25"/>
      <c r="S78" s="25"/>
      <c r="T78" s="25"/>
      <c r="U78" s="25"/>
      <c r="V78" s="25"/>
      <c r="W78" s="26"/>
    </row>
    <row r="79" spans="2:23" ht="15.6" x14ac:dyDescent="0.3">
      <c r="B79" s="58">
        <v>70991217</v>
      </c>
      <c r="C79" s="59" t="s">
        <v>152</v>
      </c>
      <c r="D79" s="57">
        <v>43048</v>
      </c>
      <c r="E79" s="38" t="s">
        <v>192</v>
      </c>
      <c r="F79" s="38" t="s">
        <v>221</v>
      </c>
      <c r="G79" s="58" t="s">
        <v>196</v>
      </c>
      <c r="H79" s="38" t="s">
        <v>51</v>
      </c>
      <c r="I79" s="58">
        <v>47</v>
      </c>
      <c r="J79" s="38">
        <v>65</v>
      </c>
      <c r="K79" s="38">
        <f t="shared" si="1"/>
        <v>3055</v>
      </c>
      <c r="L79" s="25"/>
      <c r="M79" s="25"/>
      <c r="N79" s="25"/>
      <c r="O79" s="25"/>
      <c r="P79" s="25"/>
      <c r="Q79" s="25"/>
      <c r="R79" s="25"/>
      <c r="S79" s="25"/>
      <c r="T79" s="25"/>
      <c r="U79" s="25"/>
      <c r="V79" s="25"/>
      <c r="W79" s="26"/>
    </row>
    <row r="80" spans="2:23" ht="15.6" x14ac:dyDescent="0.3">
      <c r="B80" s="58">
        <v>72351090</v>
      </c>
      <c r="C80" s="59" t="s">
        <v>153</v>
      </c>
      <c r="D80" s="57">
        <v>42928</v>
      </c>
      <c r="E80" s="38" t="s">
        <v>197</v>
      </c>
      <c r="F80" s="38" t="s">
        <v>251</v>
      </c>
      <c r="G80" s="58" t="s">
        <v>196</v>
      </c>
      <c r="H80" s="38" t="s">
        <v>50</v>
      </c>
      <c r="I80" s="58">
        <v>37</v>
      </c>
      <c r="J80" s="38">
        <v>105</v>
      </c>
      <c r="K80" s="38">
        <f t="shared" si="1"/>
        <v>3885</v>
      </c>
      <c r="L80" s="25"/>
      <c r="M80" s="25"/>
      <c r="N80" s="25"/>
      <c r="O80" s="25"/>
      <c r="P80" s="25"/>
      <c r="Q80" s="25"/>
      <c r="R80" s="25"/>
      <c r="S80" s="25"/>
      <c r="T80" s="25"/>
      <c r="U80" s="25"/>
      <c r="V80" s="25"/>
      <c r="W80" s="26"/>
    </row>
    <row r="81" spans="2:23" ht="15.6" x14ac:dyDescent="0.3">
      <c r="B81" s="58">
        <v>72641553</v>
      </c>
      <c r="C81" s="59" t="s">
        <v>154</v>
      </c>
      <c r="D81" s="57">
        <v>42771</v>
      </c>
      <c r="E81" s="38" t="s">
        <v>223</v>
      </c>
      <c r="F81" s="38" t="s">
        <v>252</v>
      </c>
      <c r="G81" s="58" t="s">
        <v>205</v>
      </c>
      <c r="H81" s="38" t="s">
        <v>50</v>
      </c>
      <c r="I81" s="58">
        <v>610</v>
      </c>
      <c r="J81" s="38">
        <v>20</v>
      </c>
      <c r="K81" s="38">
        <f t="shared" si="1"/>
        <v>12200</v>
      </c>
      <c r="L81" s="25"/>
      <c r="M81" s="25"/>
      <c r="N81" s="25"/>
      <c r="O81" s="25"/>
      <c r="P81" s="25"/>
      <c r="Q81" s="25"/>
      <c r="R81" s="25"/>
      <c r="S81" s="25"/>
      <c r="T81" s="25"/>
      <c r="U81" s="25"/>
      <c r="V81" s="25"/>
      <c r="W81" s="26"/>
    </row>
    <row r="82" spans="2:23" ht="15.6" x14ac:dyDescent="0.3">
      <c r="B82" s="58">
        <v>73062427</v>
      </c>
      <c r="C82" s="59" t="s">
        <v>155</v>
      </c>
      <c r="D82" s="57">
        <v>43050</v>
      </c>
      <c r="E82" s="38" t="s">
        <v>192</v>
      </c>
      <c r="F82" s="38" t="s">
        <v>215</v>
      </c>
      <c r="G82" s="58" t="s">
        <v>205</v>
      </c>
      <c r="H82" s="38" t="s">
        <v>50</v>
      </c>
      <c r="I82" s="58">
        <v>68</v>
      </c>
      <c r="J82" s="38">
        <v>392</v>
      </c>
      <c r="K82" s="38">
        <f t="shared" si="1"/>
        <v>26656</v>
      </c>
      <c r="L82" s="25"/>
      <c r="M82" s="25"/>
      <c r="N82" s="25"/>
      <c r="O82" s="25"/>
      <c r="P82" s="25"/>
      <c r="Q82" s="25"/>
      <c r="R82" s="25"/>
      <c r="S82" s="25"/>
      <c r="T82" s="25"/>
      <c r="U82" s="25"/>
      <c r="V82" s="25"/>
      <c r="W82" s="26"/>
    </row>
    <row r="83" spans="2:23" ht="15.6" x14ac:dyDescent="0.3">
      <c r="B83" s="58">
        <v>73204872</v>
      </c>
      <c r="C83" s="59" t="s">
        <v>109</v>
      </c>
      <c r="D83" s="57">
        <v>43001</v>
      </c>
      <c r="E83" s="38" t="s">
        <v>192</v>
      </c>
      <c r="F83" s="38" t="s">
        <v>249</v>
      </c>
      <c r="G83" s="58" t="s">
        <v>194</v>
      </c>
      <c r="H83" s="38" t="s">
        <v>51</v>
      </c>
      <c r="I83" s="58">
        <v>69</v>
      </c>
      <c r="J83" s="38">
        <v>600</v>
      </c>
      <c r="K83" s="38">
        <f t="shared" si="1"/>
        <v>41400</v>
      </c>
      <c r="L83" s="25"/>
      <c r="M83" s="25"/>
      <c r="N83" s="25"/>
      <c r="O83" s="25"/>
      <c r="P83" s="25"/>
      <c r="Q83" s="25"/>
      <c r="R83" s="25"/>
      <c r="S83" s="25"/>
      <c r="T83" s="25"/>
      <c r="U83" s="25"/>
      <c r="V83" s="25"/>
      <c r="W83" s="26"/>
    </row>
    <row r="84" spans="2:23" ht="15.6" x14ac:dyDescent="0.3">
      <c r="B84" s="58">
        <v>76234169</v>
      </c>
      <c r="C84" s="59" t="s">
        <v>156</v>
      </c>
      <c r="D84" s="57">
        <v>43090</v>
      </c>
      <c r="E84" s="38" t="s">
        <v>197</v>
      </c>
      <c r="F84" s="38" t="s">
        <v>247</v>
      </c>
      <c r="G84" s="58" t="s">
        <v>205</v>
      </c>
      <c r="H84" s="38" t="s">
        <v>50</v>
      </c>
      <c r="I84" s="58">
        <v>99</v>
      </c>
      <c r="J84" s="38">
        <v>120</v>
      </c>
      <c r="K84" s="38">
        <f t="shared" si="1"/>
        <v>11880</v>
      </c>
      <c r="L84" s="25"/>
      <c r="M84" s="25"/>
      <c r="N84" s="25"/>
      <c r="O84" s="25"/>
      <c r="P84" s="25"/>
      <c r="Q84" s="25"/>
      <c r="R84" s="25"/>
      <c r="S84" s="25"/>
      <c r="T84" s="25"/>
      <c r="U84" s="25"/>
      <c r="V84" s="25"/>
      <c r="W84" s="26"/>
    </row>
    <row r="85" spans="2:23" ht="15.6" x14ac:dyDescent="0.3">
      <c r="B85" s="58">
        <v>76373979</v>
      </c>
      <c r="C85" s="59" t="s">
        <v>157</v>
      </c>
      <c r="D85" s="57">
        <v>43390</v>
      </c>
      <c r="E85" s="38" t="s">
        <v>192</v>
      </c>
      <c r="F85" s="38" t="s">
        <v>240</v>
      </c>
      <c r="G85" s="58" t="s">
        <v>202</v>
      </c>
      <c r="H85" s="38" t="s">
        <v>50</v>
      </c>
      <c r="I85" s="58">
        <v>34</v>
      </c>
      <c r="J85" s="38">
        <v>230</v>
      </c>
      <c r="K85" s="38">
        <f t="shared" si="1"/>
        <v>7820</v>
      </c>
      <c r="L85" s="25"/>
      <c r="M85" s="25"/>
      <c r="N85" s="25"/>
      <c r="O85" s="25"/>
      <c r="P85" s="25"/>
      <c r="Q85" s="25"/>
      <c r="R85" s="25"/>
      <c r="S85" s="25"/>
      <c r="T85" s="25"/>
      <c r="U85" s="25"/>
      <c r="V85" s="25"/>
      <c r="W85" s="26"/>
    </row>
    <row r="86" spans="2:23" ht="15.6" x14ac:dyDescent="0.3">
      <c r="B86" s="58">
        <v>76431720</v>
      </c>
      <c r="C86" s="59" t="s">
        <v>116</v>
      </c>
      <c r="D86" s="57">
        <v>43335</v>
      </c>
      <c r="E86" s="38" t="s">
        <v>197</v>
      </c>
      <c r="F86" s="38" t="s">
        <v>208</v>
      </c>
      <c r="G86" s="58" t="s">
        <v>205</v>
      </c>
      <c r="H86" s="38" t="s">
        <v>50</v>
      </c>
      <c r="I86" s="58">
        <v>95</v>
      </c>
      <c r="J86" s="38">
        <v>199</v>
      </c>
      <c r="K86" s="38">
        <f t="shared" si="1"/>
        <v>18905</v>
      </c>
      <c r="L86" s="25"/>
      <c r="M86" s="25"/>
      <c r="N86" s="25"/>
      <c r="O86" s="25"/>
      <c r="P86" s="25"/>
      <c r="Q86" s="25"/>
      <c r="R86" s="25"/>
      <c r="S86" s="25"/>
      <c r="T86" s="25"/>
      <c r="U86" s="25"/>
      <c r="V86" s="25"/>
      <c r="W86" s="26"/>
    </row>
    <row r="87" spans="2:23" ht="15.6" x14ac:dyDescent="0.3">
      <c r="B87" s="58">
        <v>77442161</v>
      </c>
      <c r="C87" s="59" t="s">
        <v>158</v>
      </c>
      <c r="D87" s="57">
        <v>42818</v>
      </c>
      <c r="E87" s="38" t="s">
        <v>192</v>
      </c>
      <c r="F87" s="38" t="s">
        <v>228</v>
      </c>
      <c r="G87" s="58" t="s">
        <v>194</v>
      </c>
      <c r="H87" s="38" t="s">
        <v>50</v>
      </c>
      <c r="I87" s="58">
        <v>103</v>
      </c>
      <c r="J87" s="38">
        <v>167</v>
      </c>
      <c r="K87" s="38">
        <f t="shared" si="1"/>
        <v>17201</v>
      </c>
      <c r="L87" s="25"/>
      <c r="M87" s="25"/>
      <c r="N87" s="25"/>
      <c r="O87" s="25"/>
      <c r="P87" s="25"/>
      <c r="Q87" s="25"/>
      <c r="R87" s="25"/>
      <c r="S87" s="25"/>
      <c r="T87" s="25"/>
      <c r="U87" s="25"/>
      <c r="V87" s="25"/>
      <c r="W87" s="26"/>
    </row>
    <row r="88" spans="2:23" ht="15.6" x14ac:dyDescent="0.3">
      <c r="B88" s="58">
        <v>79634381</v>
      </c>
      <c r="C88" s="59" t="s">
        <v>159</v>
      </c>
      <c r="D88" s="57">
        <v>42523</v>
      </c>
      <c r="E88" s="38" t="s">
        <v>197</v>
      </c>
      <c r="F88" s="38" t="s">
        <v>253</v>
      </c>
      <c r="G88" s="58" t="s">
        <v>202</v>
      </c>
      <c r="H88" s="38" t="s">
        <v>50</v>
      </c>
      <c r="I88" s="58">
        <v>23</v>
      </c>
      <c r="J88" s="38">
        <v>300</v>
      </c>
      <c r="K88" s="38">
        <f t="shared" si="1"/>
        <v>6900</v>
      </c>
      <c r="L88" s="25"/>
      <c r="M88" s="25"/>
      <c r="N88" s="25"/>
      <c r="O88" s="25"/>
      <c r="P88" s="25"/>
      <c r="Q88" s="25"/>
      <c r="R88" s="25"/>
      <c r="S88" s="25"/>
      <c r="T88" s="25"/>
      <c r="U88" s="25"/>
      <c r="V88" s="25"/>
      <c r="W88" s="26"/>
    </row>
    <row r="89" spans="2:23" ht="15.6" x14ac:dyDescent="0.3">
      <c r="B89" s="58">
        <v>79681131</v>
      </c>
      <c r="C89" s="59" t="s">
        <v>160</v>
      </c>
      <c r="D89" s="57">
        <v>43207</v>
      </c>
      <c r="E89" s="38" t="s">
        <v>192</v>
      </c>
      <c r="F89" s="38" t="s">
        <v>254</v>
      </c>
      <c r="G89" s="58" t="s">
        <v>194</v>
      </c>
      <c r="H89" s="38" t="s">
        <v>51</v>
      </c>
      <c r="I89" s="58">
        <v>77</v>
      </c>
      <c r="J89" s="38">
        <v>3590</v>
      </c>
      <c r="K89" s="38">
        <f t="shared" si="1"/>
        <v>276430</v>
      </c>
      <c r="L89" s="25"/>
      <c r="M89" s="25"/>
      <c r="N89" s="25"/>
      <c r="O89" s="25"/>
      <c r="P89" s="25"/>
      <c r="Q89" s="25"/>
      <c r="R89" s="25"/>
      <c r="S89" s="25"/>
      <c r="T89" s="25"/>
      <c r="U89" s="25"/>
      <c r="V89" s="25"/>
      <c r="W89" s="26"/>
    </row>
    <row r="90" spans="2:23" ht="15.6" x14ac:dyDescent="0.3">
      <c r="B90" s="58">
        <v>81274106</v>
      </c>
      <c r="C90" s="59" t="s">
        <v>161</v>
      </c>
      <c r="D90" s="57">
        <v>42479</v>
      </c>
      <c r="E90" s="38" t="s">
        <v>192</v>
      </c>
      <c r="F90" s="38" t="s">
        <v>255</v>
      </c>
      <c r="G90" s="58" t="s">
        <v>196</v>
      </c>
      <c r="H90" s="38" t="s">
        <v>50</v>
      </c>
      <c r="I90" s="58">
        <v>99</v>
      </c>
      <c r="J90" s="38">
        <v>490</v>
      </c>
      <c r="K90" s="38">
        <f t="shared" si="1"/>
        <v>48510</v>
      </c>
      <c r="L90" s="25"/>
      <c r="M90" s="25"/>
      <c r="N90" s="25"/>
      <c r="O90" s="25"/>
      <c r="P90" s="25"/>
      <c r="Q90" s="25"/>
      <c r="R90" s="25"/>
      <c r="S90" s="25"/>
      <c r="T90" s="25"/>
      <c r="U90" s="25"/>
      <c r="V90" s="25"/>
      <c r="W90" s="26"/>
    </row>
    <row r="91" spans="2:23" ht="15.6" x14ac:dyDescent="0.3">
      <c r="B91" s="58">
        <v>83654303</v>
      </c>
      <c r="C91" s="59" t="s">
        <v>162</v>
      </c>
      <c r="D91" s="57">
        <v>42903</v>
      </c>
      <c r="E91" s="38" t="s">
        <v>192</v>
      </c>
      <c r="F91" s="38" t="s">
        <v>254</v>
      </c>
      <c r="G91" s="58" t="s">
        <v>194</v>
      </c>
      <c r="H91" s="38" t="s">
        <v>50</v>
      </c>
      <c r="I91" s="58">
        <v>39</v>
      </c>
      <c r="J91" s="38">
        <v>3590</v>
      </c>
      <c r="K91" s="38">
        <f t="shared" si="1"/>
        <v>140010</v>
      </c>
      <c r="L91" s="25"/>
      <c r="M91" s="25"/>
      <c r="N91" s="25"/>
      <c r="O91" s="25"/>
      <c r="P91" s="25"/>
      <c r="Q91" s="25"/>
      <c r="R91" s="25"/>
      <c r="S91" s="25"/>
      <c r="T91" s="25"/>
      <c r="U91" s="25"/>
      <c r="V91" s="25"/>
      <c r="W91" s="26"/>
    </row>
    <row r="92" spans="2:23" ht="15.6" x14ac:dyDescent="0.3">
      <c r="B92" s="58">
        <v>84021151</v>
      </c>
      <c r="C92" s="59" t="s">
        <v>133</v>
      </c>
      <c r="D92" s="57">
        <v>42502</v>
      </c>
      <c r="E92" s="38" t="s">
        <v>192</v>
      </c>
      <c r="F92" s="38" t="s">
        <v>235</v>
      </c>
      <c r="G92" s="58" t="s">
        <v>205</v>
      </c>
      <c r="H92" s="38" t="s">
        <v>51</v>
      </c>
      <c r="I92" s="58">
        <v>49</v>
      </c>
      <c r="J92" s="38">
        <v>70</v>
      </c>
      <c r="K92" s="38">
        <f t="shared" si="1"/>
        <v>3430</v>
      </c>
      <c r="L92" s="25"/>
      <c r="M92" s="25"/>
      <c r="N92" s="25"/>
      <c r="O92" s="25"/>
      <c r="P92" s="25"/>
      <c r="Q92" s="25"/>
      <c r="R92" s="25"/>
      <c r="S92" s="25"/>
      <c r="T92" s="25"/>
      <c r="U92" s="25"/>
      <c r="V92" s="25"/>
      <c r="W92" s="26"/>
    </row>
    <row r="93" spans="2:23" ht="15.6" x14ac:dyDescent="0.3">
      <c r="B93" s="58">
        <v>84792727</v>
      </c>
      <c r="C93" s="59" t="s">
        <v>163</v>
      </c>
      <c r="D93" s="57">
        <v>42555</v>
      </c>
      <c r="E93" s="38" t="s">
        <v>192</v>
      </c>
      <c r="F93" s="38" t="s">
        <v>246</v>
      </c>
      <c r="G93" s="58" t="s">
        <v>205</v>
      </c>
      <c r="H93" s="38" t="s">
        <v>50</v>
      </c>
      <c r="I93" s="58">
        <v>76</v>
      </c>
      <c r="J93" s="38">
        <v>289</v>
      </c>
      <c r="K93" s="38">
        <f t="shared" si="1"/>
        <v>21964</v>
      </c>
      <c r="L93" s="25"/>
      <c r="M93" s="25"/>
      <c r="N93" s="25"/>
      <c r="O93" s="25"/>
      <c r="P93" s="25"/>
      <c r="Q93" s="25"/>
      <c r="R93" s="25"/>
      <c r="S93" s="25"/>
      <c r="T93" s="25"/>
      <c r="U93" s="25"/>
      <c r="V93" s="25"/>
      <c r="W93" s="26"/>
    </row>
    <row r="94" spans="2:23" ht="15.6" x14ac:dyDescent="0.3">
      <c r="B94" s="58">
        <v>85324112</v>
      </c>
      <c r="C94" s="59" t="s">
        <v>164</v>
      </c>
      <c r="D94" s="57">
        <v>43271</v>
      </c>
      <c r="E94" s="38" t="s">
        <v>197</v>
      </c>
      <c r="F94" s="38" t="s">
        <v>204</v>
      </c>
      <c r="G94" s="58" t="s">
        <v>205</v>
      </c>
      <c r="H94" s="38" t="s">
        <v>50</v>
      </c>
      <c r="I94" s="58">
        <v>79</v>
      </c>
      <c r="J94" s="38">
        <v>65</v>
      </c>
      <c r="K94" s="38">
        <f t="shared" si="1"/>
        <v>5135</v>
      </c>
      <c r="L94" s="25"/>
      <c r="M94" s="25"/>
      <c r="N94" s="25"/>
      <c r="O94" s="25"/>
      <c r="P94" s="25"/>
      <c r="Q94" s="25"/>
      <c r="R94" s="25"/>
      <c r="S94" s="25"/>
      <c r="T94" s="25"/>
      <c r="U94" s="25"/>
      <c r="V94" s="25"/>
      <c r="W94" s="26"/>
    </row>
    <row r="95" spans="2:23" ht="15.6" x14ac:dyDescent="0.3">
      <c r="B95" s="58">
        <v>85462334</v>
      </c>
      <c r="C95" s="59" t="s">
        <v>165</v>
      </c>
      <c r="D95" s="57">
        <v>42982</v>
      </c>
      <c r="E95" s="38" t="s">
        <v>192</v>
      </c>
      <c r="F95" s="38" t="s">
        <v>255</v>
      </c>
      <c r="G95" s="58" t="s">
        <v>194</v>
      </c>
      <c r="H95" s="38" t="s">
        <v>51</v>
      </c>
      <c r="I95" s="58">
        <v>86</v>
      </c>
      <c r="J95" s="38">
        <v>490</v>
      </c>
      <c r="K95" s="38">
        <f t="shared" si="1"/>
        <v>42140</v>
      </c>
      <c r="L95" s="25"/>
      <c r="M95" s="25"/>
      <c r="N95" s="25"/>
      <c r="O95" s="25"/>
      <c r="P95" s="25"/>
      <c r="Q95" s="25"/>
      <c r="R95" s="25"/>
      <c r="S95" s="25"/>
      <c r="T95" s="25"/>
      <c r="U95" s="25"/>
      <c r="V95" s="25"/>
      <c r="W95" s="26"/>
    </row>
    <row r="96" spans="2:23" ht="15.6" x14ac:dyDescent="0.3">
      <c r="B96" s="58">
        <v>85612299</v>
      </c>
      <c r="C96" s="59" t="s">
        <v>166</v>
      </c>
      <c r="D96" s="57">
        <v>42877</v>
      </c>
      <c r="E96" s="38" t="s">
        <v>197</v>
      </c>
      <c r="F96" s="38" t="s">
        <v>241</v>
      </c>
      <c r="G96" s="58" t="s">
        <v>202</v>
      </c>
      <c r="H96" s="38" t="s">
        <v>50</v>
      </c>
      <c r="I96" s="58">
        <v>89</v>
      </c>
      <c r="J96" s="38">
        <v>40</v>
      </c>
      <c r="K96" s="38">
        <f t="shared" si="1"/>
        <v>3560</v>
      </c>
      <c r="L96" s="25"/>
      <c r="M96" s="25"/>
      <c r="N96" s="25"/>
      <c r="O96" s="25"/>
      <c r="P96" s="25"/>
      <c r="Q96" s="25"/>
      <c r="R96" s="25"/>
      <c r="S96" s="25"/>
      <c r="T96" s="25"/>
      <c r="U96" s="25"/>
      <c r="V96" s="25"/>
      <c r="W96" s="26"/>
    </row>
    <row r="97" spans="2:23" x14ac:dyDescent="0.3">
      <c r="B97" s="58">
        <v>85661670</v>
      </c>
      <c r="C97" s="59" t="s">
        <v>167</v>
      </c>
      <c r="D97" s="57">
        <v>43348</v>
      </c>
      <c r="E97" s="38" t="s">
        <v>192</v>
      </c>
      <c r="F97" s="38" t="s">
        <v>238</v>
      </c>
      <c r="G97" s="58" t="s">
        <v>202</v>
      </c>
      <c r="H97" s="38" t="s">
        <v>51</v>
      </c>
      <c r="I97" s="58">
        <v>109</v>
      </c>
      <c r="J97" s="38">
        <v>699</v>
      </c>
      <c r="K97" s="38">
        <f t="shared" si="1"/>
        <v>76191</v>
      </c>
      <c r="L97" s="25"/>
      <c r="M97" s="25"/>
      <c r="N97" s="25"/>
      <c r="O97" s="25"/>
      <c r="P97" s="25"/>
      <c r="Q97" s="25"/>
      <c r="R97" s="25"/>
      <c r="S97" s="25"/>
      <c r="T97" s="25"/>
      <c r="U97" s="25"/>
      <c r="V97" s="25"/>
      <c r="W97" s="25"/>
    </row>
    <row r="98" spans="2:23" ht="15.6" x14ac:dyDescent="0.3">
      <c r="B98" s="58">
        <v>87804736</v>
      </c>
      <c r="C98" s="59" t="s">
        <v>168</v>
      </c>
      <c r="D98" s="57">
        <v>42817</v>
      </c>
      <c r="E98" s="38" t="s">
        <v>192</v>
      </c>
      <c r="F98" s="38" t="s">
        <v>236</v>
      </c>
      <c r="G98" s="58" t="s">
        <v>196</v>
      </c>
      <c r="H98" s="38" t="s">
        <v>51</v>
      </c>
      <c r="I98" s="58">
        <v>77</v>
      </c>
      <c r="J98" s="38">
        <v>295</v>
      </c>
      <c r="K98" s="38">
        <f t="shared" si="1"/>
        <v>22715</v>
      </c>
      <c r="L98" s="25"/>
      <c r="M98" s="25"/>
      <c r="N98" s="25"/>
      <c r="O98" s="25"/>
      <c r="P98" s="25"/>
      <c r="Q98" s="25"/>
      <c r="R98" s="25"/>
      <c r="S98" s="25"/>
      <c r="T98" s="25"/>
      <c r="U98" s="25"/>
      <c r="V98" s="25"/>
      <c r="W98" s="26"/>
    </row>
    <row r="99" spans="2:23" ht="15.6" x14ac:dyDescent="0.3">
      <c r="B99" s="58">
        <v>88314405</v>
      </c>
      <c r="C99" s="59" t="s">
        <v>164</v>
      </c>
      <c r="D99" s="57">
        <v>42577</v>
      </c>
      <c r="E99" s="38" t="s">
        <v>197</v>
      </c>
      <c r="F99" s="38" t="s">
        <v>211</v>
      </c>
      <c r="G99" s="58" t="s">
        <v>202</v>
      </c>
      <c r="H99" s="38" t="s">
        <v>51</v>
      </c>
      <c r="I99" s="58">
        <v>49</v>
      </c>
      <c r="J99" s="38">
        <v>60</v>
      </c>
      <c r="K99" s="38">
        <f t="shared" si="1"/>
        <v>2940</v>
      </c>
      <c r="L99" s="25"/>
      <c r="M99" s="25"/>
      <c r="N99" s="25"/>
      <c r="O99" s="25"/>
      <c r="P99" s="25"/>
      <c r="Q99" s="25"/>
      <c r="R99" s="25"/>
      <c r="S99" s="25"/>
      <c r="T99" s="25"/>
      <c r="U99" s="25"/>
      <c r="V99" s="25"/>
      <c r="W99" s="26"/>
    </row>
    <row r="100" spans="2:23" ht="15.6" x14ac:dyDescent="0.3">
      <c r="B100" s="58">
        <v>89213336</v>
      </c>
      <c r="C100" s="59" t="s">
        <v>169</v>
      </c>
      <c r="D100" s="57">
        <v>42664</v>
      </c>
      <c r="E100" s="38" t="s">
        <v>192</v>
      </c>
      <c r="F100" s="38" t="s">
        <v>217</v>
      </c>
      <c r="G100" s="58" t="s">
        <v>196</v>
      </c>
      <c r="H100" s="38" t="s">
        <v>51</v>
      </c>
      <c r="I100" s="58">
        <v>92</v>
      </c>
      <c r="J100" s="38">
        <v>800</v>
      </c>
      <c r="K100" s="38">
        <f t="shared" si="1"/>
        <v>73600</v>
      </c>
      <c r="L100" s="25"/>
      <c r="M100" s="25"/>
      <c r="N100" s="25"/>
      <c r="O100" s="25"/>
      <c r="P100" s="25"/>
      <c r="Q100" s="25"/>
      <c r="R100" s="25"/>
      <c r="S100" s="25"/>
      <c r="T100" s="25"/>
      <c r="U100" s="25"/>
      <c r="V100" s="25"/>
      <c r="W100" s="26"/>
    </row>
    <row r="101" spans="2:23" ht="15.6" x14ac:dyDescent="0.3">
      <c r="C101" s="59"/>
      <c r="L101" s="25"/>
      <c r="M101" s="25"/>
      <c r="N101" s="25"/>
      <c r="O101" s="25"/>
      <c r="P101" s="25"/>
      <c r="Q101" s="25"/>
      <c r="R101" s="25"/>
      <c r="S101" s="25"/>
      <c r="T101" s="25"/>
      <c r="U101" s="25"/>
      <c r="V101" s="25"/>
      <c r="W101" s="26"/>
    </row>
    <row r="102" spans="2:23" ht="15.6" x14ac:dyDescent="0.3">
      <c r="C102" s="59"/>
      <c r="L102" s="25"/>
      <c r="M102" s="25"/>
      <c r="N102" s="25"/>
      <c r="O102" s="25"/>
      <c r="P102" s="25"/>
      <c r="Q102" s="25"/>
      <c r="R102" s="25"/>
      <c r="S102" s="25"/>
      <c r="T102" s="25"/>
      <c r="U102" s="25"/>
      <c r="V102" s="25"/>
      <c r="W102" s="26"/>
    </row>
    <row r="103" spans="2:23" ht="15.6" x14ac:dyDescent="0.3">
      <c r="C103" s="59"/>
      <c r="L103" s="25"/>
      <c r="M103" s="25"/>
      <c r="N103" s="25"/>
      <c r="O103" s="25"/>
      <c r="P103" s="25"/>
      <c r="Q103" s="25"/>
      <c r="R103" s="25"/>
      <c r="S103" s="25"/>
      <c r="T103" s="25"/>
      <c r="U103" s="25"/>
      <c r="V103" s="25"/>
      <c r="W103" s="26"/>
    </row>
    <row r="104" spans="2:23" ht="15.6" x14ac:dyDescent="0.3">
      <c r="C104" s="59"/>
      <c r="L104" s="25"/>
      <c r="M104" s="25"/>
      <c r="N104" s="25"/>
      <c r="O104" s="25"/>
      <c r="P104" s="25"/>
      <c r="Q104" s="25"/>
      <c r="R104" s="25"/>
      <c r="S104" s="25"/>
      <c r="T104" s="25"/>
      <c r="U104" s="25"/>
      <c r="V104" s="25"/>
      <c r="W104" s="26"/>
    </row>
    <row r="105" spans="2:23" ht="15.6" x14ac:dyDescent="0.3">
      <c r="C105" s="59"/>
      <c r="L105" s="25"/>
      <c r="M105" s="25"/>
      <c r="N105" s="25"/>
      <c r="O105" s="25"/>
      <c r="P105" s="25"/>
      <c r="Q105" s="25"/>
      <c r="R105" s="25"/>
      <c r="S105" s="25"/>
      <c r="T105" s="25"/>
      <c r="U105" s="25"/>
      <c r="V105" s="25"/>
      <c r="W105" s="26"/>
    </row>
    <row r="106" spans="2:23" ht="15.6" x14ac:dyDescent="0.3">
      <c r="C106" s="59"/>
      <c r="L106" s="25"/>
      <c r="M106" s="25"/>
      <c r="N106" s="25"/>
      <c r="O106" s="25"/>
      <c r="P106" s="25"/>
      <c r="Q106" s="25"/>
      <c r="R106" s="25"/>
      <c r="S106" s="25"/>
      <c r="T106" s="25"/>
      <c r="U106" s="25"/>
      <c r="V106" s="25"/>
      <c r="W106" s="26"/>
    </row>
    <row r="107" spans="2:23" ht="15.6" x14ac:dyDescent="0.3">
      <c r="C107" s="59"/>
      <c r="L107" s="25"/>
      <c r="M107" s="25"/>
      <c r="N107" s="25"/>
      <c r="O107" s="25"/>
      <c r="P107" s="25"/>
      <c r="Q107" s="25"/>
      <c r="R107" s="25"/>
      <c r="S107" s="25"/>
      <c r="T107" s="25"/>
      <c r="U107" s="25"/>
      <c r="V107" s="25"/>
      <c r="W107" s="26"/>
    </row>
    <row r="108" spans="2:23" ht="15.6" x14ac:dyDescent="0.3">
      <c r="C108" s="59"/>
      <c r="L108" s="25"/>
      <c r="M108" s="25"/>
      <c r="N108" s="25"/>
      <c r="O108" s="25"/>
      <c r="P108" s="25"/>
      <c r="Q108" s="25"/>
      <c r="R108" s="25"/>
      <c r="S108" s="25"/>
      <c r="T108" s="25"/>
      <c r="U108" s="25"/>
      <c r="V108" s="25"/>
      <c r="W108" s="26"/>
    </row>
    <row r="109" spans="2:23" ht="15.6" x14ac:dyDescent="0.3">
      <c r="C109" s="59"/>
      <c r="L109" s="25"/>
      <c r="M109" s="25"/>
      <c r="N109" s="25"/>
      <c r="O109" s="25"/>
      <c r="P109" s="25"/>
      <c r="Q109" s="25"/>
      <c r="R109" s="25"/>
      <c r="S109" s="25"/>
      <c r="T109" s="25"/>
      <c r="U109" s="25"/>
      <c r="V109" s="25"/>
      <c r="W109" s="26"/>
    </row>
    <row r="110" spans="2:23" ht="15.6" x14ac:dyDescent="0.3">
      <c r="C110" s="59"/>
      <c r="L110" s="25"/>
      <c r="M110" s="25"/>
      <c r="N110" s="25"/>
      <c r="O110" s="25"/>
      <c r="P110" s="25"/>
      <c r="Q110" s="25"/>
      <c r="R110" s="25"/>
      <c r="S110" s="25"/>
      <c r="T110" s="25"/>
      <c r="U110" s="25"/>
      <c r="V110" s="25"/>
      <c r="W110" s="26"/>
    </row>
    <row r="111" spans="2:23" ht="15.6" x14ac:dyDescent="0.3">
      <c r="C111" s="59"/>
      <c r="L111" s="25"/>
      <c r="M111" s="25"/>
      <c r="N111" s="25"/>
      <c r="O111" s="25"/>
      <c r="P111" s="25"/>
      <c r="Q111" s="25"/>
      <c r="R111" s="25"/>
      <c r="S111" s="25"/>
      <c r="T111" s="25"/>
      <c r="U111" s="25"/>
      <c r="V111" s="25"/>
      <c r="W111" s="26"/>
    </row>
    <row r="112" spans="2:23" ht="15.6" x14ac:dyDescent="0.3">
      <c r="C112" s="59"/>
      <c r="L112" s="25"/>
      <c r="M112" s="25"/>
      <c r="N112" s="25"/>
      <c r="O112" s="25"/>
      <c r="P112" s="25"/>
      <c r="Q112" s="25"/>
      <c r="R112" s="25"/>
      <c r="S112" s="25"/>
      <c r="T112" s="25"/>
      <c r="U112" s="25"/>
      <c r="V112" s="25"/>
      <c r="W112" s="26"/>
    </row>
    <row r="113" spans="3:23" ht="15.6" x14ac:dyDescent="0.3">
      <c r="C113" s="59"/>
      <c r="L113" s="25"/>
      <c r="M113" s="25"/>
      <c r="N113" s="25"/>
      <c r="O113" s="25"/>
      <c r="P113" s="25"/>
      <c r="Q113" s="25"/>
      <c r="R113" s="25"/>
      <c r="S113" s="25"/>
      <c r="T113" s="25"/>
      <c r="U113" s="25"/>
      <c r="V113" s="25"/>
      <c r="W113" s="26"/>
    </row>
    <row r="114" spans="3:23" ht="15.6" x14ac:dyDescent="0.3">
      <c r="C114" s="59"/>
      <c r="L114" s="25"/>
      <c r="M114" s="25"/>
      <c r="N114" s="25"/>
      <c r="O114" s="25"/>
      <c r="P114" s="25"/>
      <c r="Q114" s="25"/>
      <c r="R114" s="25"/>
      <c r="S114" s="25"/>
      <c r="T114" s="25"/>
      <c r="U114" s="25"/>
      <c r="V114" s="25"/>
      <c r="W114" s="26"/>
    </row>
    <row r="115" spans="3:23" ht="15.6" x14ac:dyDescent="0.3">
      <c r="C115" s="59"/>
      <c r="L115" s="25"/>
      <c r="M115" s="25"/>
      <c r="N115" s="25"/>
      <c r="O115" s="25"/>
      <c r="P115" s="25"/>
      <c r="Q115" s="25"/>
      <c r="R115" s="25"/>
      <c r="S115" s="25"/>
      <c r="T115" s="25"/>
      <c r="U115" s="25"/>
      <c r="V115" s="25"/>
      <c r="W115" s="26"/>
    </row>
    <row r="116" spans="3:23" ht="15.6" x14ac:dyDescent="0.3">
      <c r="C116" s="59"/>
      <c r="L116" s="25"/>
      <c r="M116" s="25"/>
      <c r="N116" s="25"/>
      <c r="O116" s="25"/>
      <c r="P116" s="25"/>
      <c r="Q116" s="25"/>
      <c r="R116" s="25"/>
      <c r="S116" s="25"/>
      <c r="T116" s="25"/>
      <c r="U116" s="25"/>
      <c r="V116" s="25"/>
      <c r="W116" s="26"/>
    </row>
    <row r="117" spans="3:23" ht="15.6" x14ac:dyDescent="0.3">
      <c r="C117" s="59"/>
      <c r="L117" s="25"/>
      <c r="M117" s="25"/>
      <c r="N117" s="25"/>
      <c r="O117" s="25"/>
      <c r="P117" s="25"/>
      <c r="Q117" s="25"/>
      <c r="R117" s="25"/>
      <c r="S117" s="25"/>
      <c r="T117" s="25"/>
      <c r="U117" s="25"/>
      <c r="V117" s="25"/>
      <c r="W117" s="26"/>
    </row>
    <row r="118" spans="3:23" ht="15.6" x14ac:dyDescent="0.3">
      <c r="C118" s="59"/>
      <c r="L118" s="25"/>
      <c r="M118" s="25"/>
      <c r="N118" s="25"/>
      <c r="O118" s="25"/>
      <c r="P118" s="25"/>
      <c r="Q118" s="25"/>
      <c r="R118" s="25"/>
      <c r="S118" s="25"/>
      <c r="T118" s="25"/>
      <c r="U118" s="25"/>
      <c r="V118" s="25"/>
      <c r="W118" s="26"/>
    </row>
    <row r="119" spans="3:23" ht="15.6" x14ac:dyDescent="0.3">
      <c r="C119" s="59"/>
      <c r="L119" s="25"/>
      <c r="M119" s="25"/>
      <c r="N119" s="25"/>
      <c r="O119" s="25"/>
      <c r="P119" s="25"/>
      <c r="Q119" s="25"/>
      <c r="R119" s="25"/>
      <c r="S119" s="25"/>
      <c r="T119" s="25"/>
      <c r="U119" s="25"/>
      <c r="V119" s="25"/>
      <c r="W119" s="26"/>
    </row>
    <row r="120" spans="3:23" ht="15.6" x14ac:dyDescent="0.3">
      <c r="C120" s="59"/>
      <c r="L120" s="25"/>
      <c r="M120" s="25"/>
      <c r="N120" s="25"/>
      <c r="O120" s="25"/>
      <c r="P120" s="25"/>
      <c r="Q120" s="25"/>
      <c r="R120" s="25"/>
      <c r="S120" s="25"/>
      <c r="T120" s="25"/>
      <c r="U120" s="25"/>
      <c r="V120" s="25"/>
      <c r="W120" s="26"/>
    </row>
    <row r="121" spans="3:23" ht="15.6" x14ac:dyDescent="0.3">
      <c r="C121" s="59"/>
      <c r="L121" s="25"/>
      <c r="M121" s="25"/>
      <c r="N121" s="25"/>
      <c r="O121" s="25"/>
      <c r="P121" s="25"/>
      <c r="Q121" s="25"/>
      <c r="R121" s="25"/>
      <c r="S121" s="25"/>
      <c r="T121" s="25"/>
      <c r="U121" s="25"/>
      <c r="V121" s="25"/>
      <c r="W121" s="26"/>
    </row>
    <row r="122" spans="3:23" ht="15.6" x14ac:dyDescent="0.3">
      <c r="C122" s="59"/>
      <c r="L122" s="25"/>
      <c r="M122" s="25"/>
      <c r="N122" s="25"/>
      <c r="O122" s="25"/>
      <c r="P122" s="25"/>
      <c r="Q122" s="25"/>
      <c r="R122" s="25"/>
      <c r="S122" s="25"/>
      <c r="T122" s="25"/>
      <c r="U122" s="25"/>
      <c r="V122" s="25"/>
      <c r="W122" s="26"/>
    </row>
    <row r="123" spans="3:23" ht="15.6" x14ac:dyDescent="0.3">
      <c r="C123" s="59"/>
      <c r="L123" s="25"/>
      <c r="M123" s="25"/>
      <c r="N123" s="25"/>
      <c r="O123" s="25"/>
      <c r="P123" s="25"/>
      <c r="Q123" s="25"/>
      <c r="R123" s="25"/>
      <c r="S123" s="25"/>
      <c r="T123" s="25"/>
      <c r="U123" s="25"/>
      <c r="V123" s="25"/>
      <c r="W123" s="26"/>
    </row>
    <row r="124" spans="3:23" ht="15.6" x14ac:dyDescent="0.3">
      <c r="C124" s="59"/>
      <c r="L124" s="25"/>
      <c r="M124" s="25"/>
      <c r="N124" s="25"/>
      <c r="O124" s="25"/>
      <c r="P124" s="25"/>
      <c r="Q124" s="25"/>
      <c r="R124" s="25"/>
      <c r="S124" s="25"/>
      <c r="T124" s="25"/>
      <c r="U124" s="25"/>
      <c r="V124" s="25"/>
      <c r="W124" s="26"/>
    </row>
    <row r="125" spans="3:23" ht="15.6" x14ac:dyDescent="0.3">
      <c r="C125" s="59"/>
      <c r="L125" s="25"/>
      <c r="M125" s="25"/>
      <c r="N125" s="25"/>
      <c r="O125" s="25"/>
      <c r="P125" s="25"/>
      <c r="Q125" s="25"/>
      <c r="R125" s="25"/>
      <c r="S125" s="25"/>
      <c r="T125" s="25"/>
      <c r="U125" s="25"/>
      <c r="V125" s="25"/>
      <c r="W125" s="26"/>
    </row>
    <row r="126" spans="3:23" ht="15.6" x14ac:dyDescent="0.3">
      <c r="C126" s="59"/>
      <c r="L126" s="25"/>
      <c r="M126" s="25"/>
      <c r="N126" s="25"/>
      <c r="O126" s="25"/>
      <c r="P126" s="25"/>
      <c r="Q126" s="25"/>
      <c r="R126" s="25"/>
      <c r="S126" s="25"/>
      <c r="T126" s="25"/>
      <c r="U126" s="25"/>
      <c r="V126" s="25"/>
      <c r="W126" s="26"/>
    </row>
    <row r="127" spans="3:23" ht="15.6" x14ac:dyDescent="0.3">
      <c r="C127" s="59"/>
      <c r="L127" s="25"/>
      <c r="M127" s="25"/>
      <c r="N127" s="25"/>
      <c r="O127" s="25"/>
      <c r="P127" s="25"/>
      <c r="Q127" s="25"/>
      <c r="R127" s="25"/>
      <c r="S127" s="25"/>
      <c r="T127" s="25"/>
      <c r="U127" s="25"/>
      <c r="V127" s="25"/>
      <c r="W127" s="26"/>
    </row>
    <row r="128" spans="3:23" ht="15.6" x14ac:dyDescent="0.3">
      <c r="C128" s="59"/>
      <c r="L128" s="25"/>
      <c r="M128" s="25"/>
      <c r="N128" s="25"/>
      <c r="O128" s="25"/>
      <c r="P128" s="25"/>
      <c r="Q128" s="25"/>
      <c r="R128" s="25"/>
      <c r="S128" s="25"/>
      <c r="T128" s="25"/>
      <c r="U128" s="25"/>
      <c r="V128" s="25"/>
      <c r="W128" s="26"/>
    </row>
    <row r="129" spans="3:23" ht="15.6" x14ac:dyDescent="0.3">
      <c r="C129" s="59"/>
      <c r="L129" s="25"/>
      <c r="M129" s="25"/>
      <c r="N129" s="25"/>
      <c r="O129" s="25"/>
      <c r="P129" s="25"/>
      <c r="Q129" s="25"/>
      <c r="R129" s="25"/>
      <c r="S129" s="25"/>
      <c r="T129" s="25"/>
      <c r="U129" s="25"/>
      <c r="V129" s="25"/>
      <c r="W129" s="26"/>
    </row>
    <row r="130" spans="3:23" ht="15.6" x14ac:dyDescent="0.3">
      <c r="C130" s="59"/>
      <c r="L130" s="25"/>
      <c r="M130" s="25"/>
      <c r="N130" s="25"/>
      <c r="O130" s="25"/>
      <c r="P130" s="25"/>
      <c r="Q130" s="25"/>
      <c r="R130" s="25"/>
      <c r="S130" s="25"/>
      <c r="T130" s="25"/>
      <c r="U130" s="25"/>
      <c r="V130" s="25"/>
      <c r="W130" s="26"/>
    </row>
    <row r="131" spans="3:23" ht="15.6" x14ac:dyDescent="0.3">
      <c r="C131" s="59"/>
      <c r="L131" s="25"/>
      <c r="M131" s="25"/>
      <c r="N131" s="25"/>
      <c r="O131" s="25"/>
      <c r="P131" s="25"/>
      <c r="Q131" s="25"/>
      <c r="R131" s="25"/>
      <c r="S131" s="25"/>
      <c r="T131" s="25"/>
      <c r="U131" s="25"/>
      <c r="V131" s="25"/>
      <c r="W131" s="26"/>
    </row>
    <row r="132" spans="3:23" ht="15.6" x14ac:dyDescent="0.3">
      <c r="C132" s="59"/>
      <c r="L132" s="25"/>
      <c r="M132" s="25"/>
      <c r="N132" s="25"/>
      <c r="O132" s="25"/>
      <c r="P132" s="25"/>
      <c r="Q132" s="25"/>
      <c r="R132" s="25"/>
      <c r="S132" s="25"/>
      <c r="T132" s="25"/>
      <c r="U132" s="25"/>
      <c r="V132" s="25"/>
      <c r="W132" s="26"/>
    </row>
    <row r="133" spans="3:23" ht="15.6" x14ac:dyDescent="0.3">
      <c r="C133" s="59"/>
      <c r="L133" s="25"/>
      <c r="M133" s="25"/>
      <c r="N133" s="25"/>
      <c r="O133" s="25"/>
      <c r="P133" s="25"/>
      <c r="Q133" s="25"/>
      <c r="R133" s="25"/>
      <c r="S133" s="25"/>
      <c r="T133" s="25"/>
      <c r="U133" s="25"/>
      <c r="V133" s="25"/>
      <c r="W133" s="26"/>
    </row>
    <row r="134" spans="3:23" ht="15.6" x14ac:dyDescent="0.3">
      <c r="C134" s="59"/>
      <c r="L134" s="25"/>
      <c r="M134" s="25"/>
      <c r="N134" s="25"/>
      <c r="O134" s="25"/>
      <c r="P134" s="25"/>
      <c r="Q134" s="25"/>
      <c r="R134" s="25"/>
      <c r="S134" s="25"/>
      <c r="T134" s="25"/>
      <c r="U134" s="25"/>
      <c r="V134" s="25"/>
      <c r="W134" s="26"/>
    </row>
    <row r="135" spans="3:23" ht="15.6" x14ac:dyDescent="0.3">
      <c r="C135" s="59"/>
      <c r="L135" s="25"/>
      <c r="M135" s="25"/>
      <c r="N135" s="25"/>
      <c r="O135" s="25"/>
      <c r="P135" s="25"/>
      <c r="Q135" s="25"/>
      <c r="R135" s="25"/>
      <c r="S135" s="25"/>
      <c r="T135" s="25"/>
      <c r="U135" s="25"/>
      <c r="V135" s="25"/>
      <c r="W135" s="26"/>
    </row>
    <row r="136" spans="3:23" ht="15.6" x14ac:dyDescent="0.3">
      <c r="C136" s="59"/>
      <c r="L136" s="25"/>
      <c r="M136" s="25"/>
      <c r="N136" s="25"/>
      <c r="O136" s="25"/>
      <c r="P136" s="25"/>
      <c r="Q136" s="25"/>
      <c r="R136" s="25"/>
      <c r="S136" s="25"/>
      <c r="T136" s="25"/>
      <c r="U136" s="25"/>
      <c r="V136" s="25"/>
      <c r="W136" s="26"/>
    </row>
    <row r="137" spans="3:23" ht="15.6" x14ac:dyDescent="0.3">
      <c r="C137" s="59"/>
      <c r="L137" s="25"/>
      <c r="M137" s="25"/>
      <c r="N137" s="25"/>
      <c r="O137" s="25"/>
      <c r="P137" s="25"/>
      <c r="Q137" s="25"/>
      <c r="R137" s="25"/>
      <c r="S137" s="25"/>
      <c r="T137" s="25"/>
      <c r="U137" s="25"/>
      <c r="V137" s="25"/>
      <c r="W137" s="26"/>
    </row>
    <row r="138" spans="3:23" ht="15.6" x14ac:dyDescent="0.3">
      <c r="C138" s="59"/>
      <c r="L138" s="25"/>
      <c r="M138" s="25"/>
      <c r="N138" s="25"/>
      <c r="O138" s="25"/>
      <c r="P138" s="25"/>
      <c r="Q138" s="25"/>
      <c r="R138" s="25"/>
      <c r="S138" s="25"/>
      <c r="T138" s="25"/>
      <c r="U138" s="25"/>
      <c r="V138" s="25"/>
      <c r="W138" s="26"/>
    </row>
    <row r="139" spans="3:23" ht="15.6" x14ac:dyDescent="0.3">
      <c r="C139" s="59"/>
      <c r="L139" s="25"/>
      <c r="M139" s="25"/>
      <c r="N139" s="25"/>
      <c r="O139" s="25"/>
      <c r="P139" s="25"/>
      <c r="Q139" s="25"/>
      <c r="R139" s="25"/>
      <c r="S139" s="25"/>
      <c r="T139" s="25"/>
      <c r="U139" s="25"/>
      <c r="V139" s="25"/>
      <c r="W139" s="26"/>
    </row>
    <row r="140" spans="3:23" ht="15.6" x14ac:dyDescent="0.3">
      <c r="C140" s="59"/>
      <c r="L140" s="25"/>
      <c r="M140" s="25"/>
      <c r="N140" s="25"/>
      <c r="O140" s="25"/>
      <c r="P140" s="25"/>
      <c r="Q140" s="25"/>
      <c r="R140" s="25"/>
      <c r="S140" s="25"/>
      <c r="T140" s="25"/>
      <c r="U140" s="25"/>
      <c r="V140" s="25"/>
      <c r="W140" s="26"/>
    </row>
    <row r="141" spans="3:23" ht="15.6" x14ac:dyDescent="0.3">
      <c r="C141" s="59"/>
      <c r="L141" s="25"/>
      <c r="M141" s="25"/>
      <c r="N141" s="25"/>
      <c r="O141" s="25"/>
      <c r="P141" s="25"/>
      <c r="Q141" s="25"/>
      <c r="R141" s="25"/>
      <c r="S141" s="25"/>
      <c r="T141" s="25"/>
      <c r="U141" s="25"/>
      <c r="V141" s="25"/>
      <c r="W141" s="26"/>
    </row>
    <row r="142" spans="3:23" ht="15.6" x14ac:dyDescent="0.3">
      <c r="C142" s="59"/>
      <c r="L142" s="25"/>
      <c r="M142" s="25"/>
      <c r="N142" s="25"/>
      <c r="O142" s="25"/>
      <c r="P142" s="25"/>
      <c r="Q142" s="25"/>
      <c r="R142" s="25"/>
      <c r="S142" s="25"/>
      <c r="T142" s="25"/>
      <c r="U142" s="25"/>
      <c r="V142" s="25"/>
      <c r="W142" s="26"/>
    </row>
    <row r="143" spans="3:23" ht="15.6" x14ac:dyDescent="0.3">
      <c r="C143" s="59"/>
      <c r="L143" s="25"/>
      <c r="M143" s="25"/>
      <c r="N143" s="25"/>
      <c r="O143" s="25"/>
      <c r="P143" s="25"/>
      <c r="Q143" s="25"/>
      <c r="R143" s="25"/>
      <c r="S143" s="25"/>
      <c r="T143" s="25"/>
      <c r="U143" s="25"/>
      <c r="V143" s="25"/>
      <c r="W143" s="26"/>
    </row>
    <row r="144" spans="3:23" ht="15.6" x14ac:dyDescent="0.3">
      <c r="C144" s="59"/>
      <c r="L144" s="25"/>
      <c r="M144" s="25"/>
      <c r="N144" s="25"/>
      <c r="O144" s="25"/>
      <c r="P144" s="25"/>
      <c r="Q144" s="25"/>
      <c r="R144" s="25"/>
      <c r="S144" s="25"/>
      <c r="T144" s="25"/>
      <c r="U144" s="25"/>
      <c r="V144" s="25"/>
      <c r="W144" s="26"/>
    </row>
    <row r="145" spans="3:23" ht="15.6" x14ac:dyDescent="0.3">
      <c r="C145" s="59"/>
      <c r="L145" s="25"/>
      <c r="M145" s="25"/>
      <c r="N145" s="25"/>
      <c r="O145" s="25"/>
      <c r="P145" s="25"/>
      <c r="Q145" s="25"/>
      <c r="R145" s="25"/>
      <c r="S145" s="25"/>
      <c r="T145" s="25"/>
      <c r="U145" s="25"/>
      <c r="V145" s="25"/>
      <c r="W145" s="26"/>
    </row>
    <row r="146" spans="3:23" ht="15.6" x14ac:dyDescent="0.3">
      <c r="C146" s="59"/>
      <c r="L146" s="25"/>
      <c r="M146" s="25"/>
      <c r="N146" s="25"/>
      <c r="O146" s="25"/>
      <c r="P146" s="25"/>
      <c r="Q146" s="25"/>
      <c r="R146" s="25"/>
      <c r="S146" s="25"/>
      <c r="T146" s="25"/>
      <c r="U146" s="25"/>
      <c r="V146" s="25"/>
      <c r="W146" s="26"/>
    </row>
    <row r="147" spans="3:23" ht="15.6" x14ac:dyDescent="0.3">
      <c r="C147" s="59"/>
      <c r="L147" s="25"/>
      <c r="M147" s="25"/>
      <c r="N147" s="25"/>
      <c r="O147" s="25"/>
      <c r="P147" s="25"/>
      <c r="Q147" s="25"/>
      <c r="R147" s="25"/>
      <c r="S147" s="25"/>
      <c r="T147" s="25"/>
      <c r="U147" s="25"/>
      <c r="V147" s="25"/>
      <c r="W147" s="26"/>
    </row>
    <row r="148" spans="3:23" ht="15.6" x14ac:dyDescent="0.3">
      <c r="C148" s="59"/>
      <c r="L148" s="25"/>
      <c r="M148" s="25"/>
      <c r="N148" s="25"/>
      <c r="O148" s="25"/>
      <c r="P148" s="25"/>
      <c r="Q148" s="25"/>
      <c r="R148" s="25"/>
      <c r="S148" s="25"/>
      <c r="T148" s="25"/>
      <c r="U148" s="25"/>
      <c r="V148" s="25"/>
      <c r="W148" s="26"/>
    </row>
    <row r="149" spans="3:23" ht="15.6" x14ac:dyDescent="0.3">
      <c r="C149" s="59"/>
      <c r="L149" s="25"/>
      <c r="M149" s="25"/>
      <c r="N149" s="25"/>
      <c r="O149" s="25"/>
      <c r="P149" s="25"/>
      <c r="Q149" s="25"/>
      <c r="R149" s="25"/>
      <c r="S149" s="25"/>
      <c r="T149" s="25"/>
      <c r="U149" s="25"/>
      <c r="V149" s="25"/>
      <c r="W149" s="26"/>
    </row>
    <row r="150" spans="3:23" ht="15.6" x14ac:dyDescent="0.3">
      <c r="C150" s="59"/>
      <c r="L150" s="25"/>
      <c r="M150" s="25"/>
      <c r="N150" s="25"/>
      <c r="O150" s="25"/>
      <c r="P150" s="25"/>
      <c r="Q150" s="25"/>
      <c r="R150" s="25"/>
      <c r="S150" s="25"/>
      <c r="T150" s="25"/>
      <c r="U150" s="25"/>
      <c r="V150" s="25"/>
      <c r="W150" s="26"/>
    </row>
    <row r="151" spans="3:23" ht="15.6" x14ac:dyDescent="0.3">
      <c r="C151" s="59"/>
      <c r="L151" s="25"/>
      <c r="M151" s="25"/>
      <c r="N151" s="25"/>
      <c r="O151" s="25"/>
      <c r="P151" s="25"/>
      <c r="Q151" s="25"/>
      <c r="R151" s="25"/>
      <c r="S151" s="25"/>
      <c r="T151" s="25"/>
      <c r="U151" s="25"/>
      <c r="V151" s="25"/>
      <c r="W151" s="26"/>
    </row>
    <row r="152" spans="3:23" ht="15.6" x14ac:dyDescent="0.3">
      <c r="C152" s="59"/>
      <c r="L152" s="25"/>
      <c r="M152" s="25"/>
      <c r="N152" s="25"/>
      <c r="O152" s="25"/>
      <c r="P152" s="25"/>
      <c r="Q152" s="25"/>
      <c r="R152" s="25"/>
      <c r="S152" s="25"/>
      <c r="T152" s="25"/>
      <c r="U152" s="25"/>
      <c r="V152" s="25"/>
      <c r="W152" s="26"/>
    </row>
    <row r="153" spans="3:23" ht="15.6" x14ac:dyDescent="0.3">
      <c r="C153" s="59"/>
      <c r="L153" s="25"/>
      <c r="M153" s="25"/>
      <c r="N153" s="25"/>
      <c r="O153" s="25"/>
      <c r="P153" s="25"/>
      <c r="Q153" s="25"/>
      <c r="R153" s="25"/>
      <c r="S153" s="25"/>
      <c r="T153" s="25"/>
      <c r="U153" s="25"/>
      <c r="V153" s="25"/>
      <c r="W153" s="26"/>
    </row>
    <row r="154" spans="3:23" ht="15.6" x14ac:dyDescent="0.3">
      <c r="C154" s="59"/>
      <c r="L154" s="25"/>
      <c r="M154" s="25"/>
      <c r="N154" s="25"/>
      <c r="O154" s="25"/>
      <c r="P154" s="25"/>
      <c r="Q154" s="25"/>
      <c r="R154" s="25"/>
      <c r="S154" s="25"/>
      <c r="T154" s="25"/>
      <c r="U154" s="25"/>
      <c r="V154" s="25"/>
      <c r="W154" s="26"/>
    </row>
    <row r="155" spans="3:23" ht="15.6" x14ac:dyDescent="0.3">
      <c r="C155" s="59"/>
      <c r="L155" s="25"/>
      <c r="M155" s="25"/>
      <c r="N155" s="25"/>
      <c r="O155" s="25"/>
      <c r="P155" s="25"/>
      <c r="Q155" s="25"/>
      <c r="R155" s="25"/>
      <c r="S155" s="25"/>
      <c r="T155" s="25"/>
      <c r="U155" s="25"/>
      <c r="V155" s="25"/>
      <c r="W155" s="26"/>
    </row>
    <row r="156" spans="3:23" ht="15.6" x14ac:dyDescent="0.3">
      <c r="C156" s="59"/>
      <c r="L156" s="25"/>
      <c r="M156" s="25"/>
      <c r="N156" s="25"/>
      <c r="O156" s="25"/>
      <c r="P156" s="25"/>
      <c r="Q156" s="25"/>
      <c r="R156" s="25"/>
      <c r="S156" s="25"/>
      <c r="T156" s="25"/>
      <c r="U156" s="25"/>
      <c r="V156" s="25"/>
      <c r="W156" s="26"/>
    </row>
    <row r="157" spans="3:23" ht="15.6" x14ac:dyDescent="0.3">
      <c r="C157" s="59"/>
      <c r="L157" s="25"/>
      <c r="M157" s="25"/>
      <c r="N157" s="25"/>
      <c r="O157" s="25"/>
      <c r="P157" s="25"/>
      <c r="Q157" s="25"/>
      <c r="R157" s="25"/>
      <c r="S157" s="25"/>
      <c r="T157" s="25"/>
      <c r="U157" s="25"/>
      <c r="V157" s="25"/>
      <c r="W157" s="26"/>
    </row>
    <row r="158" spans="3:23" ht="15.6" x14ac:dyDescent="0.3">
      <c r="C158" s="59"/>
      <c r="L158" s="25"/>
      <c r="M158" s="25"/>
      <c r="N158" s="25"/>
      <c r="O158" s="25"/>
      <c r="P158" s="25"/>
      <c r="Q158" s="25"/>
      <c r="R158" s="25"/>
      <c r="S158" s="25"/>
      <c r="T158" s="25"/>
      <c r="U158" s="25"/>
      <c r="V158" s="25"/>
      <c r="W158" s="26"/>
    </row>
    <row r="159" spans="3:23" ht="15.6" x14ac:dyDescent="0.3">
      <c r="C159" s="59"/>
      <c r="L159" s="25"/>
      <c r="M159" s="25"/>
      <c r="N159" s="25"/>
      <c r="O159" s="25"/>
      <c r="P159" s="25"/>
      <c r="Q159" s="25"/>
      <c r="R159" s="25"/>
      <c r="S159" s="25"/>
      <c r="T159" s="25"/>
      <c r="U159" s="25"/>
      <c r="V159" s="25"/>
      <c r="W159" s="26"/>
    </row>
    <row r="160" spans="3:23" ht="15.6" x14ac:dyDescent="0.3">
      <c r="C160" s="59"/>
      <c r="L160" s="25"/>
      <c r="M160" s="25"/>
      <c r="N160" s="25"/>
      <c r="O160" s="25"/>
      <c r="P160" s="25"/>
      <c r="Q160" s="25"/>
      <c r="R160" s="25"/>
      <c r="S160" s="25"/>
      <c r="T160" s="25"/>
      <c r="U160" s="25"/>
      <c r="V160" s="25"/>
      <c r="W160" s="26"/>
    </row>
    <row r="161" spans="3:23" ht="15.6" x14ac:dyDescent="0.3">
      <c r="C161" s="59"/>
      <c r="L161" s="25"/>
      <c r="M161" s="25"/>
      <c r="N161" s="25"/>
      <c r="O161" s="25"/>
      <c r="P161" s="25"/>
      <c r="Q161" s="25"/>
      <c r="R161" s="25"/>
      <c r="S161" s="25"/>
      <c r="T161" s="25"/>
      <c r="U161" s="25"/>
      <c r="V161" s="25"/>
      <c r="W161" s="26"/>
    </row>
    <row r="162" spans="3:23" ht="15.6" x14ac:dyDescent="0.3">
      <c r="C162" s="59"/>
      <c r="L162" s="25"/>
      <c r="M162" s="25"/>
      <c r="N162" s="25"/>
      <c r="O162" s="25"/>
      <c r="P162" s="25"/>
      <c r="Q162" s="25"/>
      <c r="R162" s="25"/>
      <c r="S162" s="25"/>
      <c r="T162" s="25"/>
      <c r="U162" s="25"/>
      <c r="V162" s="25"/>
      <c r="W162" s="26"/>
    </row>
    <row r="163" spans="3:23" ht="15.6" x14ac:dyDescent="0.3">
      <c r="C163" s="59"/>
      <c r="L163" s="25"/>
      <c r="M163" s="25"/>
      <c r="N163" s="25"/>
      <c r="O163" s="25"/>
      <c r="P163" s="25"/>
      <c r="Q163" s="25"/>
      <c r="R163" s="25"/>
      <c r="S163" s="25"/>
      <c r="T163" s="25"/>
      <c r="U163" s="25"/>
      <c r="V163" s="25"/>
      <c r="W163" s="26"/>
    </row>
    <row r="164" spans="3:23" ht="15.6" x14ac:dyDescent="0.3">
      <c r="C164" s="59"/>
      <c r="L164" s="25"/>
      <c r="M164" s="25"/>
      <c r="N164" s="25"/>
      <c r="O164" s="25"/>
      <c r="P164" s="25"/>
      <c r="Q164" s="25"/>
      <c r="R164" s="25"/>
      <c r="S164" s="25"/>
      <c r="T164" s="25"/>
      <c r="U164" s="25"/>
      <c r="V164" s="25"/>
      <c r="W164" s="26"/>
    </row>
    <row r="165" spans="3:23" ht="15.6" x14ac:dyDescent="0.3">
      <c r="C165" s="59"/>
      <c r="L165" s="25"/>
      <c r="M165" s="25"/>
      <c r="N165" s="25"/>
      <c r="O165" s="25"/>
      <c r="P165" s="25"/>
      <c r="Q165" s="25"/>
      <c r="R165" s="25"/>
      <c r="S165" s="25"/>
      <c r="T165" s="25"/>
      <c r="U165" s="25"/>
      <c r="V165" s="25"/>
      <c r="W165" s="26"/>
    </row>
    <row r="166" spans="3:23" ht="15.6" x14ac:dyDescent="0.3">
      <c r="C166" s="59"/>
      <c r="L166" s="25"/>
      <c r="M166" s="25"/>
      <c r="N166" s="25"/>
      <c r="O166" s="25"/>
      <c r="P166" s="25"/>
      <c r="Q166" s="25"/>
      <c r="R166" s="25"/>
      <c r="S166" s="25"/>
      <c r="T166" s="25"/>
      <c r="U166" s="25"/>
      <c r="V166" s="25"/>
      <c r="W166" s="26"/>
    </row>
    <row r="167" spans="3:23" ht="15.6" x14ac:dyDescent="0.3">
      <c r="C167" s="59"/>
      <c r="L167" s="25"/>
      <c r="M167" s="25"/>
      <c r="N167" s="25"/>
      <c r="O167" s="25"/>
      <c r="P167" s="25"/>
      <c r="Q167" s="25"/>
      <c r="R167" s="25"/>
      <c r="S167" s="25"/>
      <c r="T167" s="25"/>
      <c r="U167" s="25"/>
      <c r="V167" s="25"/>
      <c r="W167" s="26"/>
    </row>
    <row r="168" spans="3:23" ht="15.6" x14ac:dyDescent="0.3">
      <c r="C168" s="59"/>
      <c r="L168" s="25"/>
      <c r="M168" s="25"/>
      <c r="N168" s="25"/>
      <c r="O168" s="25"/>
      <c r="P168" s="25"/>
      <c r="Q168" s="25"/>
      <c r="R168" s="25"/>
      <c r="S168" s="25"/>
      <c r="T168" s="25"/>
      <c r="U168" s="25"/>
      <c r="V168" s="25"/>
      <c r="W168" s="26"/>
    </row>
    <row r="169" spans="3:23" ht="15.6" x14ac:dyDescent="0.3">
      <c r="C169" s="59"/>
      <c r="L169" s="25"/>
      <c r="M169" s="25"/>
      <c r="N169" s="25"/>
      <c r="O169" s="25"/>
      <c r="P169" s="25"/>
      <c r="Q169" s="25"/>
      <c r="R169" s="25"/>
      <c r="S169" s="25"/>
      <c r="T169" s="25"/>
      <c r="U169" s="25"/>
      <c r="V169" s="25"/>
      <c r="W169" s="26"/>
    </row>
    <row r="170" spans="3:23" ht="15.6" x14ac:dyDescent="0.3">
      <c r="C170" s="59"/>
      <c r="L170" s="25"/>
      <c r="M170" s="25"/>
      <c r="N170" s="25"/>
      <c r="O170" s="25"/>
      <c r="P170" s="25"/>
      <c r="Q170" s="25"/>
      <c r="R170" s="25"/>
      <c r="S170" s="25"/>
      <c r="T170" s="25"/>
      <c r="U170" s="25"/>
      <c r="V170" s="25"/>
      <c r="W170" s="26"/>
    </row>
    <row r="171" spans="3:23" ht="15.6" x14ac:dyDescent="0.3">
      <c r="C171" s="59"/>
      <c r="L171" s="25"/>
      <c r="M171" s="25"/>
      <c r="N171" s="25"/>
      <c r="O171" s="25"/>
      <c r="P171" s="25"/>
      <c r="Q171" s="25"/>
      <c r="R171" s="25"/>
      <c r="S171" s="25"/>
      <c r="T171" s="25"/>
      <c r="U171" s="25"/>
      <c r="V171" s="25"/>
      <c r="W171" s="26"/>
    </row>
    <row r="172" spans="3:23" ht="15.6" x14ac:dyDescent="0.3">
      <c r="C172" s="59"/>
      <c r="L172" s="25"/>
      <c r="M172" s="25"/>
      <c r="N172" s="25"/>
      <c r="O172" s="25"/>
      <c r="P172" s="25"/>
      <c r="Q172" s="25"/>
      <c r="R172" s="25"/>
      <c r="S172" s="25"/>
      <c r="T172" s="25"/>
      <c r="U172" s="25"/>
      <c r="V172" s="25"/>
      <c r="W172" s="26"/>
    </row>
    <row r="173" spans="3:23" ht="15.6" x14ac:dyDescent="0.3">
      <c r="C173" s="59"/>
      <c r="L173" s="25"/>
      <c r="M173" s="25"/>
      <c r="N173" s="25"/>
      <c r="O173" s="25"/>
      <c r="P173" s="25"/>
      <c r="Q173" s="25"/>
      <c r="R173" s="25"/>
      <c r="S173" s="25"/>
      <c r="T173" s="25"/>
      <c r="U173" s="25"/>
      <c r="V173" s="25"/>
      <c r="W173" s="26"/>
    </row>
    <row r="174" spans="3:23" ht="15.6" x14ac:dyDescent="0.3">
      <c r="C174" s="59"/>
      <c r="L174" s="25"/>
      <c r="M174" s="25"/>
      <c r="N174" s="25"/>
      <c r="O174" s="25"/>
      <c r="P174" s="25"/>
      <c r="Q174" s="25"/>
      <c r="R174" s="25"/>
      <c r="S174" s="25"/>
      <c r="T174" s="25"/>
      <c r="U174" s="25"/>
      <c r="V174" s="25"/>
      <c r="W174" s="26"/>
    </row>
    <row r="175" spans="3:23" ht="15.6" x14ac:dyDescent="0.3">
      <c r="C175" s="59"/>
      <c r="L175" s="25"/>
      <c r="M175" s="25"/>
      <c r="N175" s="25"/>
      <c r="O175" s="25"/>
      <c r="P175" s="25"/>
      <c r="Q175" s="25"/>
      <c r="R175" s="25"/>
      <c r="S175" s="25"/>
      <c r="T175" s="25"/>
      <c r="U175" s="25"/>
      <c r="V175" s="25"/>
      <c r="W175" s="26"/>
    </row>
    <row r="176" spans="3:23" ht="15.6" x14ac:dyDescent="0.3">
      <c r="C176" s="59"/>
      <c r="L176" s="25"/>
      <c r="M176" s="25"/>
      <c r="N176" s="25"/>
      <c r="O176" s="25"/>
      <c r="P176" s="25"/>
      <c r="Q176" s="25"/>
      <c r="R176" s="25"/>
      <c r="S176" s="25"/>
      <c r="T176" s="25"/>
      <c r="U176" s="25"/>
      <c r="V176" s="25"/>
      <c r="W176" s="26"/>
    </row>
    <row r="177" spans="3:23" ht="15.6" x14ac:dyDescent="0.3">
      <c r="C177" s="59"/>
      <c r="L177" s="25"/>
      <c r="M177" s="25"/>
      <c r="N177" s="25"/>
      <c r="O177" s="25"/>
      <c r="P177" s="25"/>
      <c r="Q177" s="25"/>
      <c r="R177" s="25"/>
      <c r="S177" s="25"/>
      <c r="T177" s="25"/>
      <c r="U177" s="25"/>
      <c r="V177" s="25"/>
      <c r="W177" s="26"/>
    </row>
    <row r="178" spans="3:23" ht="15.6" x14ac:dyDescent="0.3">
      <c r="C178" s="59"/>
      <c r="L178" s="25"/>
      <c r="M178" s="25"/>
      <c r="N178" s="25"/>
      <c r="O178" s="25"/>
      <c r="P178" s="25"/>
      <c r="Q178" s="25"/>
      <c r="R178" s="25"/>
      <c r="S178" s="25"/>
      <c r="T178" s="25"/>
      <c r="U178" s="25"/>
      <c r="V178" s="25"/>
      <c r="W178" s="26"/>
    </row>
    <row r="179" spans="3:23" ht="15.6" x14ac:dyDescent="0.3">
      <c r="C179" s="59"/>
      <c r="L179" s="25"/>
      <c r="M179" s="25"/>
      <c r="N179" s="25"/>
      <c r="O179" s="25"/>
      <c r="P179" s="25"/>
      <c r="Q179" s="25"/>
      <c r="R179" s="25"/>
      <c r="S179" s="25"/>
      <c r="T179" s="25"/>
      <c r="U179" s="25"/>
      <c r="V179" s="25"/>
      <c r="W179" s="26"/>
    </row>
    <row r="180" spans="3:23" ht="15.6" x14ac:dyDescent="0.3">
      <c r="C180" s="59"/>
      <c r="L180" s="25"/>
      <c r="M180" s="25"/>
      <c r="N180" s="25"/>
      <c r="O180" s="25"/>
      <c r="P180" s="25"/>
      <c r="Q180" s="25"/>
      <c r="R180" s="25"/>
      <c r="S180" s="25"/>
      <c r="T180" s="25"/>
      <c r="U180" s="25"/>
      <c r="V180" s="25"/>
      <c r="W180" s="26"/>
    </row>
    <row r="181" spans="3:23" ht="15.6" x14ac:dyDescent="0.3">
      <c r="C181" s="59"/>
      <c r="L181" s="25"/>
      <c r="M181" s="25"/>
      <c r="N181" s="25"/>
      <c r="O181" s="25"/>
      <c r="P181" s="25"/>
      <c r="Q181" s="25"/>
      <c r="R181" s="25"/>
      <c r="S181" s="25"/>
      <c r="T181" s="25"/>
      <c r="U181" s="25"/>
      <c r="V181" s="25"/>
      <c r="W181" s="26"/>
    </row>
    <row r="182" spans="3:23" ht="15.6" x14ac:dyDescent="0.3">
      <c r="C182" s="59"/>
      <c r="L182" s="25"/>
      <c r="M182" s="25"/>
      <c r="N182" s="25"/>
      <c r="O182" s="25"/>
      <c r="P182" s="25"/>
      <c r="Q182" s="25"/>
      <c r="R182" s="25"/>
      <c r="S182" s="25"/>
      <c r="T182" s="25"/>
      <c r="U182" s="25"/>
      <c r="V182" s="25"/>
      <c r="W182" s="26"/>
    </row>
    <row r="183" spans="3:23" ht="15.6" x14ac:dyDescent="0.3">
      <c r="C183" s="59"/>
      <c r="L183" s="25"/>
      <c r="M183" s="25"/>
      <c r="N183" s="25"/>
      <c r="O183" s="25"/>
      <c r="P183" s="25"/>
      <c r="Q183" s="25"/>
      <c r="R183" s="25"/>
      <c r="S183" s="25"/>
      <c r="T183" s="25"/>
      <c r="U183" s="25"/>
      <c r="V183" s="25"/>
      <c r="W183" s="26"/>
    </row>
    <row r="184" spans="3:23" ht="15.6" x14ac:dyDescent="0.3">
      <c r="C184" s="59"/>
      <c r="L184" s="25"/>
      <c r="M184" s="25"/>
      <c r="N184" s="25"/>
      <c r="O184" s="25"/>
      <c r="P184" s="25"/>
      <c r="Q184" s="25"/>
      <c r="R184" s="25"/>
      <c r="S184" s="25"/>
      <c r="T184" s="25"/>
      <c r="U184" s="25"/>
      <c r="V184" s="25"/>
      <c r="W184" s="26"/>
    </row>
    <row r="185" spans="3:23" ht="15.6" x14ac:dyDescent="0.3">
      <c r="C185" s="59"/>
      <c r="L185" s="25"/>
      <c r="M185" s="25"/>
      <c r="N185" s="25"/>
      <c r="O185" s="25"/>
      <c r="P185" s="25"/>
      <c r="Q185" s="25"/>
      <c r="R185" s="25"/>
      <c r="S185" s="25"/>
      <c r="T185" s="25"/>
      <c r="U185" s="25"/>
      <c r="V185" s="25"/>
      <c r="W185" s="26"/>
    </row>
    <row r="186" spans="3:23" ht="15.6" x14ac:dyDescent="0.3">
      <c r="C186" s="59"/>
      <c r="L186" s="25"/>
      <c r="M186" s="25"/>
      <c r="N186" s="25"/>
      <c r="O186" s="25"/>
      <c r="P186" s="25"/>
      <c r="Q186" s="25"/>
      <c r="R186" s="25"/>
      <c r="S186" s="25"/>
      <c r="T186" s="25"/>
      <c r="U186" s="25"/>
      <c r="V186" s="25"/>
      <c r="W186" s="26"/>
    </row>
    <row r="187" spans="3:23" ht="15.6" x14ac:dyDescent="0.3">
      <c r="C187" s="59"/>
      <c r="L187" s="25"/>
      <c r="M187" s="25"/>
      <c r="N187" s="25"/>
      <c r="O187" s="25"/>
      <c r="P187" s="25"/>
      <c r="Q187" s="25"/>
      <c r="R187" s="25"/>
      <c r="S187" s="25"/>
      <c r="T187" s="25"/>
      <c r="U187" s="25"/>
      <c r="V187" s="25"/>
      <c r="W187" s="26"/>
    </row>
    <row r="188" spans="3:23" ht="15.6" x14ac:dyDescent="0.3">
      <c r="C188" s="59"/>
      <c r="L188" s="25"/>
      <c r="M188" s="25"/>
      <c r="N188" s="25"/>
      <c r="O188" s="25"/>
      <c r="P188" s="25"/>
      <c r="Q188" s="25"/>
      <c r="R188" s="25"/>
      <c r="S188" s="25"/>
      <c r="T188" s="25"/>
      <c r="U188" s="25"/>
      <c r="V188" s="25"/>
      <c r="W188" s="26"/>
    </row>
    <row r="189" spans="3:23" ht="15.6" x14ac:dyDescent="0.3">
      <c r="C189" s="59"/>
      <c r="L189" s="25"/>
      <c r="M189" s="25"/>
      <c r="N189" s="25"/>
      <c r="O189" s="25"/>
      <c r="P189" s="25"/>
      <c r="Q189" s="25"/>
      <c r="R189" s="25"/>
      <c r="S189" s="25"/>
      <c r="T189" s="25"/>
      <c r="U189" s="25"/>
      <c r="V189" s="25"/>
      <c r="W189" s="26"/>
    </row>
    <row r="190" spans="3:23" ht="15.6" x14ac:dyDescent="0.3">
      <c r="C190" s="59"/>
      <c r="L190" s="25"/>
      <c r="M190" s="25"/>
      <c r="N190" s="25"/>
      <c r="O190" s="25"/>
      <c r="P190" s="25"/>
      <c r="Q190" s="25"/>
      <c r="R190" s="25"/>
      <c r="S190" s="25"/>
      <c r="T190" s="25"/>
      <c r="U190" s="25"/>
      <c r="V190" s="25"/>
      <c r="W190" s="26"/>
    </row>
    <row r="191" spans="3:23" ht="15.6" x14ac:dyDescent="0.3">
      <c r="C191" s="59"/>
      <c r="L191" s="25"/>
      <c r="M191" s="25"/>
      <c r="N191" s="25"/>
      <c r="O191" s="25"/>
      <c r="P191" s="25"/>
      <c r="Q191" s="25"/>
      <c r="R191" s="25"/>
      <c r="S191" s="25"/>
      <c r="T191" s="25"/>
      <c r="U191" s="25"/>
      <c r="V191" s="25"/>
      <c r="W191" s="26"/>
    </row>
    <row r="192" spans="3:23" ht="15.6" x14ac:dyDescent="0.3">
      <c r="C192" s="59"/>
      <c r="L192" s="25"/>
      <c r="M192" s="25"/>
      <c r="N192" s="25"/>
      <c r="O192" s="25"/>
      <c r="P192" s="25"/>
      <c r="Q192" s="25"/>
      <c r="R192" s="25"/>
      <c r="S192" s="25"/>
      <c r="T192" s="25"/>
      <c r="U192" s="25"/>
      <c r="V192" s="25"/>
      <c r="W192" s="26"/>
    </row>
    <row r="193" spans="3:23" ht="15.6" x14ac:dyDescent="0.3">
      <c r="C193" s="59"/>
      <c r="L193" s="25"/>
      <c r="M193" s="25"/>
      <c r="N193" s="25"/>
      <c r="O193" s="25"/>
      <c r="P193" s="25"/>
      <c r="Q193" s="25"/>
      <c r="R193" s="25"/>
      <c r="S193" s="25"/>
      <c r="T193" s="25"/>
      <c r="U193" s="25"/>
      <c r="V193" s="25"/>
      <c r="W193" s="26"/>
    </row>
    <row r="194" spans="3:23" ht="15.6" x14ac:dyDescent="0.3">
      <c r="C194" s="59"/>
      <c r="L194" s="25"/>
      <c r="M194" s="25"/>
      <c r="N194" s="25"/>
      <c r="O194" s="25"/>
      <c r="P194" s="25"/>
      <c r="Q194" s="25"/>
      <c r="R194" s="25"/>
      <c r="S194" s="25"/>
      <c r="T194" s="25"/>
      <c r="U194" s="25"/>
      <c r="V194" s="25"/>
      <c r="W194" s="26"/>
    </row>
    <row r="195" spans="3:23" ht="15.6" x14ac:dyDescent="0.3">
      <c r="C195" s="59"/>
      <c r="L195" s="25"/>
      <c r="M195" s="25"/>
      <c r="N195" s="25"/>
      <c r="O195" s="25"/>
      <c r="P195" s="25"/>
      <c r="Q195" s="25"/>
      <c r="R195" s="25"/>
      <c r="S195" s="25"/>
      <c r="T195" s="25"/>
      <c r="U195" s="25"/>
      <c r="V195" s="25"/>
      <c r="W195" s="26"/>
    </row>
    <row r="196" spans="3:23" ht="15.6" x14ac:dyDescent="0.3">
      <c r="C196" s="59"/>
      <c r="L196" s="25"/>
      <c r="M196" s="25"/>
      <c r="N196" s="25"/>
      <c r="O196" s="25"/>
      <c r="P196" s="25"/>
      <c r="Q196" s="25"/>
      <c r="R196" s="25"/>
      <c r="S196" s="25"/>
      <c r="T196" s="25"/>
      <c r="U196" s="25"/>
      <c r="V196" s="25"/>
      <c r="W196" s="26"/>
    </row>
    <row r="197" spans="3:23" ht="15.6" x14ac:dyDescent="0.3">
      <c r="C197" s="59"/>
      <c r="L197" s="25"/>
      <c r="M197" s="25"/>
      <c r="N197" s="25"/>
      <c r="O197" s="25"/>
      <c r="P197" s="25"/>
      <c r="Q197" s="25"/>
      <c r="R197" s="25"/>
      <c r="S197" s="25"/>
      <c r="T197" s="25"/>
      <c r="U197" s="25"/>
      <c r="V197" s="25"/>
      <c r="W197" s="26"/>
    </row>
    <row r="198" spans="3:23" ht="15.6" x14ac:dyDescent="0.3">
      <c r="C198" s="59"/>
      <c r="L198" s="25"/>
      <c r="M198" s="25"/>
      <c r="N198" s="25"/>
      <c r="O198" s="25"/>
      <c r="P198" s="25"/>
      <c r="Q198" s="25"/>
      <c r="R198" s="25"/>
      <c r="S198" s="25"/>
      <c r="T198" s="25"/>
      <c r="U198" s="25"/>
      <c r="V198" s="25"/>
      <c r="W198" s="26"/>
    </row>
    <row r="199" spans="3:23" ht="15.6" x14ac:dyDescent="0.3">
      <c r="C199" s="59"/>
      <c r="L199" s="25"/>
      <c r="M199" s="25"/>
      <c r="N199" s="25"/>
      <c r="O199" s="25"/>
      <c r="P199" s="25"/>
      <c r="Q199" s="25"/>
      <c r="R199" s="25"/>
      <c r="S199" s="25"/>
      <c r="T199" s="25"/>
      <c r="U199" s="25"/>
      <c r="V199" s="25"/>
      <c r="W199" s="26"/>
    </row>
    <row r="200" spans="3:23" ht="15.6" x14ac:dyDescent="0.3">
      <c r="C200" s="59"/>
      <c r="L200" s="25"/>
      <c r="M200" s="25"/>
      <c r="N200" s="25"/>
      <c r="O200" s="25"/>
      <c r="P200" s="25"/>
      <c r="Q200" s="25"/>
      <c r="R200" s="25"/>
      <c r="S200" s="25"/>
      <c r="T200" s="25"/>
      <c r="U200" s="25"/>
      <c r="V200" s="25"/>
      <c r="W200" s="26"/>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B5:I20"/>
  <sheetViews>
    <sheetView topLeftCell="C2" workbookViewId="0">
      <selection activeCell="S16" sqref="S16"/>
    </sheetView>
  </sheetViews>
  <sheetFormatPr defaultRowHeight="14.4" x14ac:dyDescent="0.3"/>
  <cols>
    <col min="2" max="2" width="12.5546875" bestFit="1" customWidth="1"/>
    <col min="3" max="4" width="14.88671875" bestFit="1" customWidth="1"/>
    <col min="5" max="5" width="12.5546875" bestFit="1" customWidth="1"/>
    <col min="6" max="6" width="11.6640625" bestFit="1" customWidth="1"/>
    <col min="7" max="7" width="14.88671875" bestFit="1" customWidth="1"/>
    <col min="8" max="8" width="12.44140625" bestFit="1" customWidth="1"/>
    <col min="9" max="9" width="11.33203125" customWidth="1"/>
  </cols>
  <sheetData>
    <row r="5" spans="2:9" x14ac:dyDescent="0.3">
      <c r="B5" s="114" t="s">
        <v>663</v>
      </c>
      <c r="C5" t="s">
        <v>662</v>
      </c>
      <c r="E5" s="114" t="s">
        <v>663</v>
      </c>
      <c r="F5" t="s">
        <v>662</v>
      </c>
    </row>
    <row r="6" spans="2:9" x14ac:dyDescent="0.3">
      <c r="B6" s="109" t="s">
        <v>202</v>
      </c>
      <c r="C6" s="108">
        <v>21640</v>
      </c>
      <c r="E6" s="109" t="s">
        <v>50</v>
      </c>
      <c r="F6" s="108">
        <v>148935</v>
      </c>
      <c r="H6" s="109"/>
      <c r="I6" s="108"/>
    </row>
    <row r="7" spans="2:9" x14ac:dyDescent="0.3">
      <c r="B7" s="109" t="s">
        <v>194</v>
      </c>
      <c r="C7" s="108">
        <v>10576</v>
      </c>
      <c r="E7" s="109" t="s">
        <v>51</v>
      </c>
      <c r="F7" s="108">
        <v>140782</v>
      </c>
      <c r="H7" s="109"/>
      <c r="I7" s="108"/>
    </row>
    <row r="8" spans="2:9" x14ac:dyDescent="0.3">
      <c r="B8" s="109" t="s">
        <v>205</v>
      </c>
      <c r="C8" s="108">
        <v>87735</v>
      </c>
      <c r="E8" s="109" t="s">
        <v>664</v>
      </c>
      <c r="F8" s="108">
        <v>289717</v>
      </c>
      <c r="H8" s="109"/>
      <c r="I8" s="108"/>
    </row>
    <row r="9" spans="2:9" x14ac:dyDescent="0.3">
      <c r="B9" s="109" t="s">
        <v>199</v>
      </c>
      <c r="C9" s="108">
        <v>18730</v>
      </c>
    </row>
    <row r="10" spans="2:9" x14ac:dyDescent="0.3">
      <c r="B10" s="109" t="s">
        <v>196</v>
      </c>
      <c r="C10" s="108">
        <v>151036</v>
      </c>
    </row>
    <row r="11" spans="2:9" x14ac:dyDescent="0.3">
      <c r="B11" s="109" t="s">
        <v>664</v>
      </c>
      <c r="C11" s="108">
        <v>289717</v>
      </c>
    </row>
    <row r="12" spans="2:9" x14ac:dyDescent="0.3">
      <c r="E12" s="114" t="s">
        <v>663</v>
      </c>
      <c r="F12" t="s">
        <v>660</v>
      </c>
    </row>
    <row r="13" spans="2:9" x14ac:dyDescent="0.3">
      <c r="E13" s="109" t="s">
        <v>50</v>
      </c>
      <c r="F13" s="108">
        <v>7619</v>
      </c>
    </row>
    <row r="14" spans="2:9" x14ac:dyDescent="0.3">
      <c r="B14" s="114" t="s">
        <v>663</v>
      </c>
      <c r="C14" t="s">
        <v>660</v>
      </c>
      <c r="E14" s="109" t="s">
        <v>51</v>
      </c>
      <c r="F14" s="108">
        <v>4266</v>
      </c>
    </row>
    <row r="15" spans="2:9" x14ac:dyDescent="0.3">
      <c r="B15" s="109" t="s">
        <v>202</v>
      </c>
      <c r="C15" s="108">
        <v>310</v>
      </c>
      <c r="E15" s="109" t="s">
        <v>664</v>
      </c>
      <c r="F15" s="108">
        <v>11885</v>
      </c>
      <c r="H15" s="109"/>
      <c r="I15" s="108"/>
    </row>
    <row r="16" spans="2:9" x14ac:dyDescent="0.3">
      <c r="B16" s="109" t="s">
        <v>194</v>
      </c>
      <c r="C16" s="108">
        <v>222</v>
      </c>
      <c r="H16" s="109"/>
      <c r="I16" s="108"/>
    </row>
    <row r="17" spans="2:9" x14ac:dyDescent="0.3">
      <c r="B17" s="109" t="s">
        <v>205</v>
      </c>
      <c r="C17" s="108">
        <v>1239</v>
      </c>
      <c r="H17" s="109"/>
      <c r="I17" s="108"/>
    </row>
    <row r="18" spans="2:9" x14ac:dyDescent="0.3">
      <c r="B18" s="109" t="s">
        <v>199</v>
      </c>
      <c r="C18" s="108">
        <v>168</v>
      </c>
    </row>
    <row r="19" spans="2:9" x14ac:dyDescent="0.3">
      <c r="B19" s="109" t="s">
        <v>196</v>
      </c>
      <c r="C19" s="108">
        <v>848</v>
      </c>
    </row>
    <row r="20" spans="2:9" x14ac:dyDescent="0.3">
      <c r="B20" s="109" t="s">
        <v>664</v>
      </c>
      <c r="C20" s="108">
        <v>2787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
  <sheetViews>
    <sheetView showGridLines="0" workbookViewId="0">
      <selection activeCell="N12" sqref="N12"/>
    </sheetView>
  </sheetViews>
  <sheetFormatPr defaultRowHeight="14.4" x14ac:dyDescent="0.3"/>
  <cols>
    <col min="1" max="1" width="18.44140625" bestFit="1" customWidth="1"/>
  </cols>
  <sheetData/>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B1:I45"/>
  <sheetViews>
    <sheetView showGridLines="0" zoomScale="90" zoomScaleNormal="90" workbookViewId="0">
      <selection activeCell="H11" sqref="H11"/>
    </sheetView>
  </sheetViews>
  <sheetFormatPr defaultColWidth="9.109375" defaultRowHeight="14.4" x14ac:dyDescent="0.3"/>
  <cols>
    <col min="1" max="1" width="9.109375" style="98"/>
    <col min="2" max="2" width="26" style="98" bestFit="1" customWidth="1"/>
    <col min="3" max="3" width="53.109375" style="98" bestFit="1" customWidth="1"/>
    <col min="4" max="4" width="3.109375" style="98" customWidth="1"/>
    <col min="5" max="5" width="22.44140625" style="98" bestFit="1" customWidth="1"/>
    <col min="6" max="6" width="25" style="98" bestFit="1" customWidth="1"/>
    <col min="7" max="7" width="2.88671875" style="98" customWidth="1"/>
    <col min="8" max="8" width="22.44140625" style="98" bestFit="1" customWidth="1"/>
    <col min="9" max="9" width="35" style="98" bestFit="1" customWidth="1"/>
    <col min="10" max="16384" width="9.109375" style="98"/>
  </cols>
  <sheetData>
    <row r="1" spans="2:9" s="99" customFormat="1" ht="21" x14ac:dyDescent="0.4">
      <c r="B1" s="100" t="s">
        <v>484</v>
      </c>
      <c r="C1" s="100" t="s">
        <v>485</v>
      </c>
      <c r="E1" s="100" t="s">
        <v>484</v>
      </c>
      <c r="F1" s="100" t="s">
        <v>485</v>
      </c>
      <c r="H1" s="100" t="s">
        <v>484</v>
      </c>
      <c r="I1" s="100" t="s">
        <v>485</v>
      </c>
    </row>
    <row r="2" spans="2:9" x14ac:dyDescent="0.3">
      <c r="B2" s="101" t="s">
        <v>486</v>
      </c>
      <c r="C2" s="101" t="s">
        <v>487</v>
      </c>
      <c r="E2" s="101" t="s">
        <v>572</v>
      </c>
      <c r="F2" s="101" t="s">
        <v>573</v>
      </c>
      <c r="H2" s="101" t="s">
        <v>629</v>
      </c>
      <c r="I2" s="101" t="s">
        <v>630</v>
      </c>
    </row>
    <row r="3" spans="2:9" x14ac:dyDescent="0.3">
      <c r="B3" s="101" t="s">
        <v>488</v>
      </c>
      <c r="C3" s="101" t="s">
        <v>489</v>
      </c>
      <c r="E3" s="101" t="s">
        <v>574</v>
      </c>
      <c r="F3" s="101" t="s">
        <v>575</v>
      </c>
      <c r="H3" s="101" t="s">
        <v>631</v>
      </c>
      <c r="I3" s="101" t="s">
        <v>632</v>
      </c>
    </row>
    <row r="4" spans="2:9" x14ac:dyDescent="0.3">
      <c r="B4" s="101" t="s">
        <v>490</v>
      </c>
      <c r="C4" s="101" t="s">
        <v>491</v>
      </c>
      <c r="E4" s="101" t="s">
        <v>576</v>
      </c>
      <c r="F4" s="101" t="s">
        <v>577</v>
      </c>
      <c r="H4" s="101" t="s">
        <v>633</v>
      </c>
      <c r="I4" s="101" t="s">
        <v>634</v>
      </c>
    </row>
    <row r="5" spans="2:9" x14ac:dyDescent="0.3">
      <c r="B5" s="101" t="s">
        <v>492</v>
      </c>
      <c r="C5" s="101" t="s">
        <v>493</v>
      </c>
      <c r="E5" s="101" t="s">
        <v>578</v>
      </c>
      <c r="F5" s="101" t="s">
        <v>579</v>
      </c>
      <c r="H5" s="101" t="s">
        <v>635</v>
      </c>
      <c r="I5" s="101" t="s">
        <v>636</v>
      </c>
    </row>
    <row r="6" spans="2:9" x14ac:dyDescent="0.3">
      <c r="B6" s="101" t="s">
        <v>494</v>
      </c>
      <c r="C6" s="101" t="s">
        <v>495</v>
      </c>
      <c r="E6" s="101" t="s">
        <v>580</v>
      </c>
      <c r="F6" s="101" t="s">
        <v>581</v>
      </c>
      <c r="H6" s="101" t="s">
        <v>637</v>
      </c>
      <c r="I6" s="101" t="s">
        <v>638</v>
      </c>
    </row>
    <row r="7" spans="2:9" x14ac:dyDescent="0.3">
      <c r="B7" s="101" t="s">
        <v>496</v>
      </c>
      <c r="C7" s="101" t="s">
        <v>497</v>
      </c>
      <c r="E7" s="101" t="s">
        <v>580</v>
      </c>
      <c r="F7" s="101" t="s">
        <v>582</v>
      </c>
    </row>
    <row r="8" spans="2:9" x14ac:dyDescent="0.3">
      <c r="B8" s="101" t="s">
        <v>498</v>
      </c>
      <c r="C8" s="101" t="s">
        <v>499</v>
      </c>
      <c r="E8" s="101" t="s">
        <v>583</v>
      </c>
      <c r="F8" s="101" t="s">
        <v>584</v>
      </c>
    </row>
    <row r="9" spans="2:9" x14ac:dyDescent="0.3">
      <c r="B9" s="101" t="s">
        <v>500</v>
      </c>
      <c r="C9" s="101" t="s">
        <v>501</v>
      </c>
      <c r="E9" s="101" t="s">
        <v>585</v>
      </c>
      <c r="F9" s="101" t="s">
        <v>586</v>
      </c>
    </row>
    <row r="10" spans="2:9" x14ac:dyDescent="0.3">
      <c r="B10" s="101" t="s">
        <v>502</v>
      </c>
      <c r="C10" s="101" t="s">
        <v>503</v>
      </c>
      <c r="E10" s="101" t="s">
        <v>587</v>
      </c>
      <c r="F10" s="101" t="s">
        <v>588</v>
      </c>
    </row>
    <row r="11" spans="2:9" x14ac:dyDescent="0.3">
      <c r="B11" s="101" t="s">
        <v>504</v>
      </c>
      <c r="C11" s="101" t="s">
        <v>505</v>
      </c>
      <c r="E11" s="101" t="s">
        <v>589</v>
      </c>
      <c r="F11" s="101" t="s">
        <v>590</v>
      </c>
    </row>
    <row r="12" spans="2:9" x14ac:dyDescent="0.3">
      <c r="B12" s="101" t="s">
        <v>506</v>
      </c>
      <c r="C12" s="101" t="s">
        <v>507</v>
      </c>
      <c r="E12" s="101" t="s">
        <v>591</v>
      </c>
      <c r="F12" s="101" t="s">
        <v>592</v>
      </c>
    </row>
    <row r="13" spans="2:9" x14ac:dyDescent="0.3">
      <c r="B13" s="101" t="s">
        <v>508</v>
      </c>
      <c r="C13" s="101" t="s">
        <v>509</v>
      </c>
      <c r="E13" s="101" t="s">
        <v>593</v>
      </c>
      <c r="F13" s="101" t="s">
        <v>594</v>
      </c>
    </row>
    <row r="14" spans="2:9" x14ac:dyDescent="0.3">
      <c r="B14" s="101" t="s">
        <v>510</v>
      </c>
      <c r="C14" s="101" t="s">
        <v>511</v>
      </c>
      <c r="E14" s="101" t="s">
        <v>595</v>
      </c>
      <c r="F14" s="101" t="s">
        <v>596</v>
      </c>
    </row>
    <row r="15" spans="2:9" x14ac:dyDescent="0.3">
      <c r="B15" s="101" t="s">
        <v>512</v>
      </c>
      <c r="C15" s="101" t="s">
        <v>513</v>
      </c>
      <c r="E15" s="101" t="s">
        <v>597</v>
      </c>
      <c r="F15" s="101" t="s">
        <v>598</v>
      </c>
    </row>
    <row r="16" spans="2:9" x14ac:dyDescent="0.3">
      <c r="B16" s="101" t="s">
        <v>514</v>
      </c>
      <c r="C16" s="101" t="s">
        <v>515</v>
      </c>
      <c r="E16" s="101" t="s">
        <v>599</v>
      </c>
      <c r="F16" s="101" t="s">
        <v>600</v>
      </c>
    </row>
    <row r="17" spans="2:6" x14ac:dyDescent="0.3">
      <c r="B17" s="101" t="s">
        <v>516</v>
      </c>
      <c r="C17" s="101" t="s">
        <v>517</v>
      </c>
      <c r="E17" s="101" t="s">
        <v>601</v>
      </c>
      <c r="F17" s="101" t="s">
        <v>602</v>
      </c>
    </row>
    <row r="18" spans="2:6" x14ac:dyDescent="0.3">
      <c r="B18" s="101" t="s">
        <v>518</v>
      </c>
      <c r="C18" s="101" t="s">
        <v>519</v>
      </c>
      <c r="E18" s="101" t="s">
        <v>603</v>
      </c>
      <c r="F18" s="101" t="s">
        <v>604</v>
      </c>
    </row>
    <row r="19" spans="2:6" x14ac:dyDescent="0.3">
      <c r="B19" s="101" t="s">
        <v>520</v>
      </c>
      <c r="C19" s="101" t="s">
        <v>507</v>
      </c>
      <c r="E19" s="101" t="s">
        <v>605</v>
      </c>
      <c r="F19" s="101" t="s">
        <v>606</v>
      </c>
    </row>
    <row r="20" spans="2:6" x14ac:dyDescent="0.3">
      <c r="B20" s="101" t="s">
        <v>521</v>
      </c>
      <c r="C20" s="101" t="s">
        <v>522</v>
      </c>
      <c r="E20" s="101" t="s">
        <v>607</v>
      </c>
      <c r="F20" s="101" t="s">
        <v>608</v>
      </c>
    </row>
    <row r="21" spans="2:6" x14ac:dyDescent="0.3">
      <c r="B21" s="101" t="s">
        <v>523</v>
      </c>
      <c r="C21" s="101" t="s">
        <v>524</v>
      </c>
      <c r="E21" s="101" t="s">
        <v>609</v>
      </c>
      <c r="F21" s="101" t="s">
        <v>610</v>
      </c>
    </row>
    <row r="22" spans="2:6" x14ac:dyDescent="0.3">
      <c r="B22" s="101" t="s">
        <v>525</v>
      </c>
      <c r="C22" s="101" t="s">
        <v>526</v>
      </c>
      <c r="E22" s="101" t="s">
        <v>611</v>
      </c>
      <c r="F22" s="101" t="s">
        <v>612</v>
      </c>
    </row>
    <row r="23" spans="2:6" x14ac:dyDescent="0.3">
      <c r="B23" s="101" t="s">
        <v>527</v>
      </c>
      <c r="C23" s="101" t="s">
        <v>528</v>
      </c>
      <c r="E23" s="101" t="s">
        <v>613</v>
      </c>
      <c r="F23" s="101" t="s">
        <v>614</v>
      </c>
    </row>
    <row r="24" spans="2:6" x14ac:dyDescent="0.3">
      <c r="B24" s="101" t="s">
        <v>529</v>
      </c>
      <c r="C24" s="101" t="s">
        <v>530</v>
      </c>
      <c r="E24" s="101" t="s">
        <v>615</v>
      </c>
      <c r="F24" s="101" t="s">
        <v>616</v>
      </c>
    </row>
    <row r="25" spans="2:6" x14ac:dyDescent="0.3">
      <c r="B25" s="101" t="s">
        <v>531</v>
      </c>
      <c r="C25" s="101" t="s">
        <v>532</v>
      </c>
      <c r="E25" s="101" t="s">
        <v>617</v>
      </c>
      <c r="F25" s="101" t="s">
        <v>618</v>
      </c>
    </row>
    <row r="26" spans="2:6" x14ac:dyDescent="0.3">
      <c r="B26" s="101" t="s">
        <v>533</v>
      </c>
      <c r="C26" s="101" t="s">
        <v>534</v>
      </c>
      <c r="E26" s="101" t="s">
        <v>619</v>
      </c>
      <c r="F26" s="101" t="s">
        <v>620</v>
      </c>
    </row>
    <row r="27" spans="2:6" x14ac:dyDescent="0.3">
      <c r="B27" s="101" t="s">
        <v>535</v>
      </c>
      <c r="C27" s="101" t="s">
        <v>536</v>
      </c>
      <c r="E27" s="101" t="s">
        <v>621</v>
      </c>
      <c r="F27" s="101" t="s">
        <v>622</v>
      </c>
    </row>
    <row r="28" spans="2:6" x14ac:dyDescent="0.3">
      <c r="B28" s="101" t="s">
        <v>537</v>
      </c>
      <c r="C28" s="101" t="s">
        <v>538</v>
      </c>
      <c r="E28" s="101" t="s">
        <v>623</v>
      </c>
      <c r="F28" s="101" t="s">
        <v>624</v>
      </c>
    </row>
    <row r="29" spans="2:6" x14ac:dyDescent="0.3">
      <c r="B29" s="101" t="s">
        <v>539</v>
      </c>
      <c r="C29" s="101" t="s">
        <v>522</v>
      </c>
      <c r="E29" s="101" t="s">
        <v>625</v>
      </c>
      <c r="F29" s="101" t="s">
        <v>626</v>
      </c>
    </row>
    <row r="30" spans="2:6" x14ac:dyDescent="0.3">
      <c r="B30" s="101" t="s">
        <v>540</v>
      </c>
      <c r="C30" s="101" t="s">
        <v>541</v>
      </c>
      <c r="E30" s="101" t="s">
        <v>627</v>
      </c>
      <c r="F30" s="101" t="s">
        <v>628</v>
      </c>
    </row>
    <row r="31" spans="2:6" x14ac:dyDescent="0.3">
      <c r="B31" s="101" t="s">
        <v>542</v>
      </c>
      <c r="C31" s="101" t="s">
        <v>543</v>
      </c>
    </row>
    <row r="32" spans="2:6" x14ac:dyDescent="0.3">
      <c r="B32" s="101" t="s">
        <v>544</v>
      </c>
      <c r="C32" s="101" t="s">
        <v>545</v>
      </c>
    </row>
    <row r="33" spans="2:3" x14ac:dyDescent="0.3">
      <c r="B33" s="101" t="s">
        <v>546</v>
      </c>
      <c r="C33" s="101" t="s">
        <v>547</v>
      </c>
    </row>
    <row r="34" spans="2:3" x14ac:dyDescent="0.3">
      <c r="B34" s="101" t="s">
        <v>548</v>
      </c>
      <c r="C34" s="101" t="s">
        <v>549</v>
      </c>
    </row>
    <row r="35" spans="2:3" x14ac:dyDescent="0.3">
      <c r="B35" s="101" t="s">
        <v>550</v>
      </c>
      <c r="C35" s="101" t="s">
        <v>551</v>
      </c>
    </row>
    <row r="36" spans="2:3" x14ac:dyDescent="0.3">
      <c r="B36" s="101" t="s">
        <v>552</v>
      </c>
      <c r="C36" s="101" t="s">
        <v>553</v>
      </c>
    </row>
    <row r="37" spans="2:3" x14ac:dyDescent="0.3">
      <c r="B37" s="101" t="s">
        <v>554</v>
      </c>
      <c r="C37" s="101" t="s">
        <v>555</v>
      </c>
    </row>
    <row r="38" spans="2:3" x14ac:dyDescent="0.3">
      <c r="B38" s="101" t="s">
        <v>556</v>
      </c>
      <c r="C38" s="101" t="s">
        <v>557</v>
      </c>
    </row>
    <row r="39" spans="2:3" x14ac:dyDescent="0.3">
      <c r="B39" s="101" t="s">
        <v>558</v>
      </c>
      <c r="C39" s="101" t="s">
        <v>559</v>
      </c>
    </row>
    <row r="40" spans="2:3" x14ac:dyDescent="0.3">
      <c r="B40" s="101" t="s">
        <v>560</v>
      </c>
      <c r="C40" s="101" t="s">
        <v>561</v>
      </c>
    </row>
    <row r="41" spans="2:3" x14ac:dyDescent="0.3">
      <c r="B41" s="101" t="s">
        <v>562</v>
      </c>
      <c r="C41" s="101" t="s">
        <v>563</v>
      </c>
    </row>
    <row r="42" spans="2:3" x14ac:dyDescent="0.3">
      <c r="B42" s="101" t="s">
        <v>564</v>
      </c>
      <c r="C42" s="101" t="s">
        <v>565</v>
      </c>
    </row>
    <row r="43" spans="2:3" x14ac:dyDescent="0.3">
      <c r="B43" s="101" t="s">
        <v>566</v>
      </c>
      <c r="C43" s="101" t="s">
        <v>567</v>
      </c>
    </row>
    <row r="44" spans="2:3" x14ac:dyDescent="0.3">
      <c r="B44" s="101" t="s">
        <v>568</v>
      </c>
      <c r="C44" s="101" t="s">
        <v>569</v>
      </c>
    </row>
    <row r="45" spans="2:3" x14ac:dyDescent="0.3">
      <c r="B45" s="101" t="s">
        <v>570</v>
      </c>
      <c r="C45" s="101" t="s">
        <v>571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workbookViewId="0">
      <selection activeCell="M13" sqref="M13"/>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200"/>
  <sheetViews>
    <sheetView workbookViewId="0">
      <selection activeCell="I14" sqref="I14"/>
    </sheetView>
  </sheetViews>
  <sheetFormatPr defaultColWidth="10.5546875" defaultRowHeight="13.8" x14ac:dyDescent="0.3"/>
  <cols>
    <col min="1" max="1" width="10.109375" style="38" bestFit="1" customWidth="1"/>
    <col min="2" max="2" width="17.33203125" style="38" bestFit="1" customWidth="1"/>
    <col min="3" max="3" width="10.109375" style="57" bestFit="1" customWidth="1"/>
    <col min="4" max="4" width="11.33203125" style="38" bestFit="1" customWidth="1"/>
    <col min="5" max="5" width="15.109375" style="38" bestFit="1" customWidth="1"/>
    <col min="6" max="6" width="8.88671875" style="57" bestFit="1" customWidth="1"/>
    <col min="7" max="7" width="6" style="38" bestFit="1" customWidth="1"/>
    <col min="8" max="8" width="7.44140625" style="38" bestFit="1" customWidth="1"/>
    <col min="9" max="9" width="8.109375" style="38" bestFit="1" customWidth="1"/>
    <col min="10" max="10" width="6.33203125" style="38" bestFit="1" customWidth="1"/>
    <col min="11" max="11" width="11.33203125" style="38" customWidth="1"/>
    <col min="12" max="12" width="10.5546875" style="38" customWidth="1"/>
    <col min="13" max="16384" width="10.5546875" style="38"/>
  </cols>
  <sheetData>
    <row r="1" spans="1:10" x14ac:dyDescent="0.3">
      <c r="A1" s="83" t="s">
        <v>58</v>
      </c>
      <c r="B1" s="83" t="s">
        <v>59</v>
      </c>
      <c r="C1" s="103" t="s">
        <v>188</v>
      </c>
      <c r="D1" s="83" t="s">
        <v>62</v>
      </c>
      <c r="E1" s="83" t="s">
        <v>189</v>
      </c>
      <c r="F1" s="83" t="s">
        <v>190</v>
      </c>
      <c r="G1" s="83" t="s">
        <v>60</v>
      </c>
      <c r="H1" s="83" t="s">
        <v>64</v>
      </c>
      <c r="I1" s="83" t="s">
        <v>191</v>
      </c>
      <c r="J1" s="83" t="s">
        <v>49</v>
      </c>
    </row>
    <row r="2" spans="1:10" x14ac:dyDescent="0.3">
      <c r="A2" s="58">
        <v>10172472</v>
      </c>
      <c r="B2" s="59" t="s">
        <v>65</v>
      </c>
      <c r="C2" s="57">
        <v>42407</v>
      </c>
      <c r="D2" s="38" t="s">
        <v>192</v>
      </c>
      <c r="E2" s="38" t="s">
        <v>193</v>
      </c>
      <c r="F2" s="58" t="s">
        <v>194</v>
      </c>
      <c r="G2" s="38" t="s">
        <v>51</v>
      </c>
      <c r="H2" s="58">
        <v>79</v>
      </c>
      <c r="I2" s="38">
        <v>30</v>
      </c>
      <c r="J2" s="38">
        <f t="shared" ref="J2:J65" si="0">I2*H2</f>
        <v>2370</v>
      </c>
    </row>
    <row r="3" spans="1:10" x14ac:dyDescent="0.3">
      <c r="A3" s="58">
        <v>11204926</v>
      </c>
      <c r="B3" s="59" t="s">
        <v>68</v>
      </c>
      <c r="C3" s="57">
        <v>43013</v>
      </c>
      <c r="D3" s="38" t="s">
        <v>192</v>
      </c>
      <c r="E3" s="38" t="s">
        <v>195</v>
      </c>
      <c r="F3" s="58" t="s">
        <v>196</v>
      </c>
      <c r="G3" s="38" t="s">
        <v>51</v>
      </c>
      <c r="H3" s="58">
        <v>93</v>
      </c>
      <c r="I3" s="38">
        <v>328</v>
      </c>
      <c r="J3" s="38">
        <f t="shared" si="0"/>
        <v>30504</v>
      </c>
    </row>
    <row r="4" spans="1:10" x14ac:dyDescent="0.3">
      <c r="A4" s="58">
        <v>12492180</v>
      </c>
      <c r="B4" s="59" t="s">
        <v>71</v>
      </c>
      <c r="C4" s="57">
        <v>43202</v>
      </c>
      <c r="D4" s="38" t="s">
        <v>192</v>
      </c>
      <c r="E4" s="38" t="s">
        <v>193</v>
      </c>
      <c r="F4" s="58" t="s">
        <v>196</v>
      </c>
      <c r="G4" s="38" t="s">
        <v>50</v>
      </c>
      <c r="H4" s="58">
        <v>66</v>
      </c>
      <c r="I4" s="38">
        <v>30</v>
      </c>
      <c r="J4" s="38">
        <f t="shared" si="0"/>
        <v>1980</v>
      </c>
    </row>
    <row r="5" spans="1:10" x14ac:dyDescent="0.3">
      <c r="A5" s="58">
        <v>12733621</v>
      </c>
      <c r="B5" s="59" t="s">
        <v>73</v>
      </c>
      <c r="C5" s="57">
        <v>42623</v>
      </c>
      <c r="D5" s="38" t="s">
        <v>197</v>
      </c>
      <c r="E5" s="38" t="s">
        <v>198</v>
      </c>
      <c r="F5" s="58" t="s">
        <v>199</v>
      </c>
      <c r="G5" s="38" t="s">
        <v>50</v>
      </c>
      <c r="H5" s="58">
        <v>46</v>
      </c>
      <c r="I5" s="38">
        <v>70</v>
      </c>
      <c r="J5" s="38">
        <f t="shared" si="0"/>
        <v>3220</v>
      </c>
    </row>
    <row r="6" spans="1:10" x14ac:dyDescent="0.3">
      <c r="A6" s="58">
        <v>14381583</v>
      </c>
      <c r="B6" s="59" t="s">
        <v>65</v>
      </c>
      <c r="C6" s="57">
        <v>42795</v>
      </c>
      <c r="D6" s="38" t="s">
        <v>197</v>
      </c>
      <c r="E6" s="38" t="s">
        <v>200</v>
      </c>
      <c r="F6" s="58" t="s">
        <v>196</v>
      </c>
      <c r="G6" s="38" t="s">
        <v>50</v>
      </c>
      <c r="H6" s="58">
        <v>52</v>
      </c>
      <c r="I6" s="38">
        <v>20</v>
      </c>
      <c r="J6" s="38">
        <f t="shared" si="0"/>
        <v>1040</v>
      </c>
    </row>
    <row r="7" spans="1:10" x14ac:dyDescent="0.3">
      <c r="A7" s="58">
        <v>15424538</v>
      </c>
      <c r="B7" s="59" t="s">
        <v>75</v>
      </c>
      <c r="C7" s="57">
        <v>42604</v>
      </c>
      <c r="D7" s="38" t="s">
        <v>192</v>
      </c>
      <c r="E7" s="38" t="s">
        <v>201</v>
      </c>
      <c r="F7" s="58" t="s">
        <v>202</v>
      </c>
      <c r="G7" s="38" t="s">
        <v>50</v>
      </c>
      <c r="H7" s="58">
        <v>52</v>
      </c>
      <c r="I7" s="38">
        <v>280</v>
      </c>
      <c r="J7" s="38">
        <f t="shared" si="0"/>
        <v>14560</v>
      </c>
    </row>
    <row r="8" spans="1:10" x14ac:dyDescent="0.3">
      <c r="A8" s="58">
        <v>16022365</v>
      </c>
      <c r="B8" s="59" t="s">
        <v>76</v>
      </c>
      <c r="C8" s="57">
        <v>42675</v>
      </c>
      <c r="D8" s="38" t="s">
        <v>192</v>
      </c>
      <c r="E8" s="38" t="s">
        <v>203</v>
      </c>
      <c r="F8" s="58" t="s">
        <v>202</v>
      </c>
      <c r="G8" s="38" t="s">
        <v>51</v>
      </c>
      <c r="H8" s="58">
        <v>39</v>
      </c>
      <c r="I8" s="38">
        <v>90</v>
      </c>
      <c r="J8" s="38">
        <f t="shared" si="0"/>
        <v>3510</v>
      </c>
    </row>
    <row r="9" spans="1:10" x14ac:dyDescent="0.3">
      <c r="A9" s="58">
        <v>16112262</v>
      </c>
      <c r="B9" s="59" t="s">
        <v>77</v>
      </c>
      <c r="C9" s="57">
        <v>42726</v>
      </c>
      <c r="D9" s="38" t="s">
        <v>197</v>
      </c>
      <c r="E9" s="38" t="s">
        <v>204</v>
      </c>
      <c r="F9" s="58" t="s">
        <v>205</v>
      </c>
      <c r="G9" s="38" t="s">
        <v>51</v>
      </c>
      <c r="H9" s="58">
        <v>93</v>
      </c>
      <c r="I9" s="38">
        <v>65</v>
      </c>
      <c r="J9" s="38">
        <f t="shared" si="0"/>
        <v>6045</v>
      </c>
    </row>
    <row r="10" spans="1:10" x14ac:dyDescent="0.3">
      <c r="A10" s="58">
        <v>17442762</v>
      </c>
      <c r="B10" s="59" t="s">
        <v>79</v>
      </c>
      <c r="C10" s="57">
        <v>42688</v>
      </c>
      <c r="D10" s="38" t="s">
        <v>192</v>
      </c>
      <c r="E10" s="38" t="s">
        <v>206</v>
      </c>
      <c r="F10" s="58" t="s">
        <v>202</v>
      </c>
      <c r="G10" s="38" t="s">
        <v>50</v>
      </c>
      <c r="H10" s="58">
        <v>210</v>
      </c>
      <c r="I10" s="38">
        <v>80</v>
      </c>
      <c r="J10" s="38">
        <f t="shared" si="0"/>
        <v>16800</v>
      </c>
    </row>
    <row r="11" spans="1:10" x14ac:dyDescent="0.3">
      <c r="A11" s="58">
        <v>17672639</v>
      </c>
      <c r="B11" s="59" t="s">
        <v>82</v>
      </c>
      <c r="C11" s="57">
        <v>43265</v>
      </c>
      <c r="D11" s="38" t="s">
        <v>192</v>
      </c>
      <c r="E11" s="38" t="s">
        <v>207</v>
      </c>
      <c r="F11" s="58" t="s">
        <v>194</v>
      </c>
      <c r="G11" s="38" t="s">
        <v>51</v>
      </c>
      <c r="H11" s="58">
        <v>62</v>
      </c>
      <c r="I11" s="38">
        <v>75</v>
      </c>
      <c r="J11" s="38">
        <f t="shared" si="0"/>
        <v>4650</v>
      </c>
    </row>
    <row r="12" spans="1:10" x14ac:dyDescent="0.3">
      <c r="A12" s="58">
        <v>17892899</v>
      </c>
      <c r="B12" s="59" t="s">
        <v>83</v>
      </c>
      <c r="C12" s="57">
        <v>42985</v>
      </c>
      <c r="D12" s="38" t="s">
        <v>197</v>
      </c>
      <c r="E12" s="38" t="s">
        <v>208</v>
      </c>
      <c r="F12" s="58" t="s">
        <v>196</v>
      </c>
      <c r="G12" s="38" t="s">
        <v>51</v>
      </c>
      <c r="H12" s="58">
        <v>310</v>
      </c>
      <c r="I12" s="38">
        <v>199</v>
      </c>
      <c r="J12" s="38">
        <f t="shared" si="0"/>
        <v>61690</v>
      </c>
    </row>
    <row r="13" spans="1:10" x14ac:dyDescent="0.3">
      <c r="A13" s="58">
        <v>19212131</v>
      </c>
      <c r="B13" s="59" t="s">
        <v>85</v>
      </c>
      <c r="C13" s="57">
        <v>43112</v>
      </c>
      <c r="D13" s="38" t="s">
        <v>192</v>
      </c>
      <c r="E13" s="38" t="s">
        <v>209</v>
      </c>
      <c r="F13" s="58" t="s">
        <v>194</v>
      </c>
      <c r="G13" s="38" t="s">
        <v>50</v>
      </c>
      <c r="H13" s="58">
        <v>74</v>
      </c>
      <c r="I13" s="38">
        <v>299</v>
      </c>
      <c r="J13" s="38">
        <f t="shared" si="0"/>
        <v>22126</v>
      </c>
    </row>
    <row r="14" spans="1:10" x14ac:dyDescent="0.3">
      <c r="A14" s="58">
        <v>19754941</v>
      </c>
      <c r="B14" s="59" t="s">
        <v>86</v>
      </c>
      <c r="C14" s="57">
        <v>42841</v>
      </c>
      <c r="D14" s="38" t="s">
        <v>192</v>
      </c>
      <c r="E14" s="38" t="s">
        <v>210</v>
      </c>
      <c r="F14" s="58" t="s">
        <v>196</v>
      </c>
      <c r="G14" s="38" t="s">
        <v>51</v>
      </c>
      <c r="H14" s="58">
        <v>109</v>
      </c>
      <c r="I14" s="38">
        <v>692</v>
      </c>
      <c r="J14" s="38">
        <f t="shared" si="0"/>
        <v>75428</v>
      </c>
    </row>
    <row r="15" spans="1:10" x14ac:dyDescent="0.3">
      <c r="A15" s="58">
        <v>21643208</v>
      </c>
      <c r="B15" s="59" t="s">
        <v>87</v>
      </c>
      <c r="C15" s="57">
        <v>43103</v>
      </c>
      <c r="D15" s="38" t="s">
        <v>197</v>
      </c>
      <c r="E15" s="38" t="s">
        <v>211</v>
      </c>
      <c r="F15" s="58" t="s">
        <v>196</v>
      </c>
      <c r="G15" s="38" t="s">
        <v>50</v>
      </c>
      <c r="H15" s="58">
        <v>27</v>
      </c>
      <c r="I15" s="38">
        <v>60</v>
      </c>
      <c r="J15" s="38">
        <f t="shared" si="0"/>
        <v>1620</v>
      </c>
    </row>
    <row r="16" spans="1:10" x14ac:dyDescent="0.3">
      <c r="A16" s="58">
        <v>21952587</v>
      </c>
      <c r="B16" s="59" t="s">
        <v>88</v>
      </c>
      <c r="C16" s="57">
        <v>42455</v>
      </c>
      <c r="D16" s="38" t="s">
        <v>192</v>
      </c>
      <c r="E16" s="38" t="s">
        <v>212</v>
      </c>
      <c r="F16" s="58" t="s">
        <v>202</v>
      </c>
      <c r="G16" s="38" t="s">
        <v>50</v>
      </c>
      <c r="H16" s="58">
        <v>102</v>
      </c>
      <c r="I16" s="38">
        <v>599</v>
      </c>
      <c r="J16" s="38">
        <f t="shared" si="0"/>
        <v>61098</v>
      </c>
    </row>
    <row r="17" spans="1:10" x14ac:dyDescent="0.3">
      <c r="A17" s="58">
        <v>22533907</v>
      </c>
      <c r="B17" s="59" t="s">
        <v>90</v>
      </c>
      <c r="C17" s="57">
        <v>42647</v>
      </c>
      <c r="D17" s="38" t="s">
        <v>192</v>
      </c>
      <c r="E17" s="38" t="s">
        <v>213</v>
      </c>
      <c r="F17" s="58" t="s">
        <v>196</v>
      </c>
      <c r="G17" s="38" t="s">
        <v>50</v>
      </c>
      <c r="H17" s="58">
        <v>610</v>
      </c>
      <c r="I17" s="38">
        <v>630</v>
      </c>
      <c r="J17" s="38">
        <f t="shared" si="0"/>
        <v>384300</v>
      </c>
    </row>
    <row r="18" spans="1:10" x14ac:dyDescent="0.3">
      <c r="A18" s="58">
        <v>24443542</v>
      </c>
      <c r="B18" s="59" t="s">
        <v>91</v>
      </c>
      <c r="C18" s="57">
        <v>43384</v>
      </c>
      <c r="D18" s="38" t="s">
        <v>197</v>
      </c>
      <c r="E18" s="38" t="s">
        <v>214</v>
      </c>
      <c r="F18" s="58" t="s">
        <v>205</v>
      </c>
      <c r="G18" s="38" t="s">
        <v>50</v>
      </c>
      <c r="H18" s="58">
        <v>23</v>
      </c>
      <c r="I18" s="38">
        <v>400</v>
      </c>
      <c r="J18" s="38">
        <f t="shared" si="0"/>
        <v>9200</v>
      </c>
    </row>
    <row r="19" spans="1:10" x14ac:dyDescent="0.3">
      <c r="A19" s="58">
        <v>24532270</v>
      </c>
      <c r="B19" s="59" t="s">
        <v>92</v>
      </c>
      <c r="C19" s="57">
        <v>42676</v>
      </c>
      <c r="D19" s="38" t="s">
        <v>192</v>
      </c>
      <c r="E19" s="38" t="s">
        <v>213</v>
      </c>
      <c r="F19" s="58" t="s">
        <v>202</v>
      </c>
      <c r="G19" s="38" t="s">
        <v>51</v>
      </c>
      <c r="H19" s="58">
        <v>29</v>
      </c>
      <c r="I19" s="38">
        <v>630</v>
      </c>
      <c r="J19" s="38">
        <f t="shared" si="0"/>
        <v>18270</v>
      </c>
    </row>
    <row r="20" spans="1:10" x14ac:dyDescent="0.3">
      <c r="A20" s="58">
        <v>25272321</v>
      </c>
      <c r="B20" s="59" t="s">
        <v>93</v>
      </c>
      <c r="C20" s="57">
        <v>42377</v>
      </c>
      <c r="D20" s="38" t="s">
        <v>192</v>
      </c>
      <c r="E20" s="38" t="s">
        <v>207</v>
      </c>
      <c r="F20" s="58" t="s">
        <v>199</v>
      </c>
      <c r="G20" s="38" t="s">
        <v>50</v>
      </c>
      <c r="H20" s="58">
        <v>102</v>
      </c>
      <c r="I20" s="38">
        <v>75</v>
      </c>
      <c r="J20" s="38">
        <f t="shared" si="0"/>
        <v>7650</v>
      </c>
    </row>
    <row r="21" spans="1:10" x14ac:dyDescent="0.3">
      <c r="A21" s="58">
        <v>25701792</v>
      </c>
      <c r="B21" s="59" t="s">
        <v>94</v>
      </c>
      <c r="C21" s="57">
        <v>43240</v>
      </c>
      <c r="D21" s="38" t="s">
        <v>192</v>
      </c>
      <c r="E21" s="38" t="s">
        <v>215</v>
      </c>
      <c r="F21" s="58" t="s">
        <v>205</v>
      </c>
      <c r="G21" s="38" t="s">
        <v>51</v>
      </c>
      <c r="H21" s="58">
        <v>35</v>
      </c>
      <c r="I21" s="38">
        <v>392</v>
      </c>
      <c r="J21" s="38">
        <f t="shared" si="0"/>
        <v>13720</v>
      </c>
    </row>
    <row r="22" spans="1:10" x14ac:dyDescent="0.3">
      <c r="A22" s="58">
        <v>26392228</v>
      </c>
      <c r="B22" s="59" t="s">
        <v>95</v>
      </c>
      <c r="C22" s="57">
        <v>42668</v>
      </c>
      <c r="D22" s="38" t="s">
        <v>192</v>
      </c>
      <c r="E22" s="60" t="s">
        <v>216</v>
      </c>
      <c r="F22" s="58" t="s">
        <v>194</v>
      </c>
      <c r="G22" s="38" t="s">
        <v>51</v>
      </c>
      <c r="H22" s="58">
        <v>68</v>
      </c>
      <c r="I22" s="38">
        <v>345</v>
      </c>
      <c r="J22" s="38">
        <f t="shared" si="0"/>
        <v>23460</v>
      </c>
    </row>
    <row r="23" spans="1:10" x14ac:dyDescent="0.3">
      <c r="A23" s="58">
        <v>26512760</v>
      </c>
      <c r="B23" s="59" t="s">
        <v>96</v>
      </c>
      <c r="C23" s="57">
        <v>43021</v>
      </c>
      <c r="D23" s="38" t="s">
        <v>192</v>
      </c>
      <c r="E23" s="38" t="s">
        <v>217</v>
      </c>
      <c r="F23" s="58" t="s">
        <v>205</v>
      </c>
      <c r="G23" s="38" t="s">
        <v>50</v>
      </c>
      <c r="H23" s="58">
        <v>55</v>
      </c>
      <c r="I23" s="38">
        <v>800</v>
      </c>
      <c r="J23" s="38">
        <f t="shared" si="0"/>
        <v>44000</v>
      </c>
    </row>
    <row r="24" spans="1:10" x14ac:dyDescent="0.3">
      <c r="A24" s="58">
        <v>26562151</v>
      </c>
      <c r="B24" s="59" t="s">
        <v>97</v>
      </c>
      <c r="C24" s="57">
        <v>43001</v>
      </c>
      <c r="D24" s="38" t="s">
        <v>197</v>
      </c>
      <c r="E24" s="38" t="s">
        <v>218</v>
      </c>
      <c r="F24" s="58" t="s">
        <v>199</v>
      </c>
      <c r="G24" s="38" t="s">
        <v>50</v>
      </c>
      <c r="H24" s="58">
        <v>29</v>
      </c>
      <c r="I24" s="38">
        <v>150</v>
      </c>
      <c r="J24" s="38">
        <f t="shared" si="0"/>
        <v>4350</v>
      </c>
    </row>
    <row r="25" spans="1:10" x14ac:dyDescent="0.3">
      <c r="A25" s="58">
        <v>26872450</v>
      </c>
      <c r="B25" s="59" t="s">
        <v>98</v>
      </c>
      <c r="C25" s="57">
        <v>42805</v>
      </c>
      <c r="D25" s="38" t="s">
        <v>192</v>
      </c>
      <c r="E25" s="38" t="s">
        <v>219</v>
      </c>
      <c r="F25" s="58" t="s">
        <v>196</v>
      </c>
      <c r="G25" s="38" t="s">
        <v>50</v>
      </c>
      <c r="H25" s="58">
        <v>45</v>
      </c>
      <c r="I25" s="38">
        <v>429</v>
      </c>
      <c r="J25" s="38">
        <f t="shared" si="0"/>
        <v>19305</v>
      </c>
    </row>
    <row r="26" spans="1:10" x14ac:dyDescent="0.3">
      <c r="A26" s="58">
        <v>27232162</v>
      </c>
      <c r="B26" s="59" t="s">
        <v>99</v>
      </c>
      <c r="C26" s="57">
        <v>43304</v>
      </c>
      <c r="D26" s="38" t="s">
        <v>197</v>
      </c>
      <c r="E26" s="38" t="s">
        <v>220</v>
      </c>
      <c r="F26" s="58" t="s">
        <v>205</v>
      </c>
      <c r="G26" s="38" t="s">
        <v>50</v>
      </c>
      <c r="H26" s="58">
        <v>85</v>
      </c>
      <c r="I26" s="38">
        <v>40</v>
      </c>
      <c r="J26" s="38">
        <f t="shared" si="0"/>
        <v>3400</v>
      </c>
    </row>
    <row r="27" spans="1:10" x14ac:dyDescent="0.3">
      <c r="A27" s="58">
        <v>28791508</v>
      </c>
      <c r="B27" s="59" t="s">
        <v>100</v>
      </c>
      <c r="C27" s="57">
        <v>42702</v>
      </c>
      <c r="D27" s="38" t="s">
        <v>192</v>
      </c>
      <c r="E27" s="38" t="s">
        <v>221</v>
      </c>
      <c r="F27" s="58" t="s">
        <v>199</v>
      </c>
      <c r="G27" s="38" t="s">
        <v>50</v>
      </c>
      <c r="H27" s="58">
        <v>88</v>
      </c>
      <c r="I27" s="38">
        <v>65</v>
      </c>
      <c r="J27" s="38">
        <f t="shared" si="0"/>
        <v>5720</v>
      </c>
    </row>
    <row r="28" spans="1:10" x14ac:dyDescent="0.3">
      <c r="A28" s="58">
        <v>30051838</v>
      </c>
      <c r="B28" s="59" t="s">
        <v>101</v>
      </c>
      <c r="C28" s="57">
        <v>42966</v>
      </c>
      <c r="D28" s="38" t="s">
        <v>192</v>
      </c>
      <c r="E28" s="38" t="s">
        <v>222</v>
      </c>
      <c r="F28" s="58" t="s">
        <v>196</v>
      </c>
      <c r="G28" s="38" t="s">
        <v>50</v>
      </c>
      <c r="H28" s="58">
        <v>95</v>
      </c>
      <c r="I28" s="38">
        <v>190</v>
      </c>
      <c r="J28" s="38">
        <f t="shared" si="0"/>
        <v>18050</v>
      </c>
    </row>
    <row r="29" spans="1:10" x14ac:dyDescent="0.3">
      <c r="A29" s="58">
        <v>32151294</v>
      </c>
      <c r="B29" s="59" t="s">
        <v>102</v>
      </c>
      <c r="C29" s="57">
        <v>42678</v>
      </c>
      <c r="D29" s="38" t="s">
        <v>223</v>
      </c>
      <c r="E29" s="38" t="s">
        <v>224</v>
      </c>
      <c r="F29" s="58" t="s">
        <v>205</v>
      </c>
      <c r="G29" s="38" t="s">
        <v>50</v>
      </c>
      <c r="H29" s="58">
        <v>105</v>
      </c>
      <c r="I29" s="38">
        <v>380</v>
      </c>
      <c r="J29" s="38">
        <f t="shared" si="0"/>
        <v>39900</v>
      </c>
    </row>
    <row r="30" spans="1:10" x14ac:dyDescent="0.3">
      <c r="A30" s="58">
        <v>32393025</v>
      </c>
      <c r="B30" s="59" t="s">
        <v>103</v>
      </c>
      <c r="C30" s="57">
        <v>43316</v>
      </c>
      <c r="D30" s="38" t="s">
        <v>192</v>
      </c>
      <c r="E30" s="38" t="s">
        <v>219</v>
      </c>
      <c r="F30" s="58" t="s">
        <v>202</v>
      </c>
      <c r="G30" s="38" t="s">
        <v>51</v>
      </c>
      <c r="H30" s="58">
        <v>72</v>
      </c>
      <c r="I30" s="38">
        <v>429</v>
      </c>
      <c r="J30" s="38">
        <f t="shared" si="0"/>
        <v>30888</v>
      </c>
    </row>
    <row r="31" spans="1:10" x14ac:dyDescent="0.3">
      <c r="A31" s="58">
        <v>32914919</v>
      </c>
      <c r="B31" s="59" t="s">
        <v>104</v>
      </c>
      <c r="C31" s="57">
        <v>43452</v>
      </c>
      <c r="D31" s="38" t="s">
        <v>192</v>
      </c>
      <c r="E31" s="38" t="s">
        <v>225</v>
      </c>
      <c r="F31" s="58" t="s">
        <v>202</v>
      </c>
      <c r="G31" s="38" t="s">
        <v>50</v>
      </c>
      <c r="H31" s="58">
        <v>76</v>
      </c>
      <c r="I31" s="38">
        <v>140</v>
      </c>
      <c r="J31" s="38">
        <f t="shared" si="0"/>
        <v>10640</v>
      </c>
    </row>
    <row r="32" spans="1:10" x14ac:dyDescent="0.3">
      <c r="A32" s="58">
        <v>33062934</v>
      </c>
      <c r="B32" s="59" t="s">
        <v>105</v>
      </c>
      <c r="C32" s="57">
        <v>42939</v>
      </c>
      <c r="D32" s="38" t="s">
        <v>197</v>
      </c>
      <c r="E32" s="38" t="s">
        <v>214</v>
      </c>
      <c r="F32" s="58" t="s">
        <v>196</v>
      </c>
      <c r="G32" s="38" t="s">
        <v>51</v>
      </c>
      <c r="H32" s="58">
        <v>107</v>
      </c>
      <c r="I32" s="38">
        <v>400</v>
      </c>
      <c r="J32" s="38">
        <f t="shared" si="0"/>
        <v>42800</v>
      </c>
    </row>
    <row r="33" spans="1:10" x14ac:dyDescent="0.3">
      <c r="A33" s="58">
        <v>33614817</v>
      </c>
      <c r="B33" s="59" t="s">
        <v>106</v>
      </c>
      <c r="C33" s="57">
        <v>42693</v>
      </c>
      <c r="D33" s="38" t="s">
        <v>192</v>
      </c>
      <c r="E33" s="38" t="s">
        <v>226</v>
      </c>
      <c r="F33" s="58" t="s">
        <v>199</v>
      </c>
      <c r="G33" s="38" t="s">
        <v>50</v>
      </c>
      <c r="H33" s="58">
        <v>59</v>
      </c>
      <c r="I33" s="38">
        <v>230</v>
      </c>
      <c r="J33" s="38">
        <f t="shared" si="0"/>
        <v>13570</v>
      </c>
    </row>
    <row r="34" spans="1:10" x14ac:dyDescent="0.3">
      <c r="A34" s="58">
        <v>34604133</v>
      </c>
      <c r="B34" s="59" t="s">
        <v>108</v>
      </c>
      <c r="C34" s="57">
        <v>43164</v>
      </c>
      <c r="D34" s="38" t="s">
        <v>197</v>
      </c>
      <c r="E34" s="38" t="s">
        <v>227</v>
      </c>
      <c r="F34" s="58" t="s">
        <v>194</v>
      </c>
      <c r="G34" s="38" t="s">
        <v>51</v>
      </c>
      <c r="H34" s="58">
        <v>82</v>
      </c>
      <c r="I34" s="38">
        <v>48</v>
      </c>
      <c r="J34" s="38">
        <f t="shared" si="0"/>
        <v>3936</v>
      </c>
    </row>
    <row r="35" spans="1:10" x14ac:dyDescent="0.3">
      <c r="A35" s="58">
        <v>34703491</v>
      </c>
      <c r="B35" s="59" t="s">
        <v>109</v>
      </c>
      <c r="C35" s="57">
        <v>42380</v>
      </c>
      <c r="D35" s="38" t="s">
        <v>192</v>
      </c>
      <c r="E35" s="38" t="s">
        <v>209</v>
      </c>
      <c r="F35" s="58" t="s">
        <v>202</v>
      </c>
      <c r="G35" s="38" t="s">
        <v>51</v>
      </c>
      <c r="H35" s="58">
        <v>107</v>
      </c>
      <c r="I35" s="38">
        <v>299</v>
      </c>
      <c r="J35" s="38">
        <f t="shared" si="0"/>
        <v>31993</v>
      </c>
    </row>
    <row r="36" spans="1:10" x14ac:dyDescent="0.3">
      <c r="A36" s="58">
        <v>36863094</v>
      </c>
      <c r="B36" s="59" t="s">
        <v>110</v>
      </c>
      <c r="C36" s="57">
        <v>42414</v>
      </c>
      <c r="D36" s="38" t="s">
        <v>192</v>
      </c>
      <c r="E36" s="38" t="s">
        <v>228</v>
      </c>
      <c r="F36" s="58" t="s">
        <v>199</v>
      </c>
      <c r="G36" s="38" t="s">
        <v>51</v>
      </c>
      <c r="H36" s="58">
        <v>910</v>
      </c>
      <c r="I36" s="38">
        <v>167</v>
      </c>
      <c r="J36" s="38">
        <f t="shared" si="0"/>
        <v>151970</v>
      </c>
    </row>
    <row r="37" spans="1:10" x14ac:dyDescent="0.3">
      <c r="A37" s="58">
        <v>36941426</v>
      </c>
      <c r="B37" s="59" t="s">
        <v>111</v>
      </c>
      <c r="C37" s="57">
        <v>42567</v>
      </c>
      <c r="D37" s="38" t="s">
        <v>197</v>
      </c>
      <c r="E37" s="38" t="s">
        <v>229</v>
      </c>
      <c r="F37" s="58" t="s">
        <v>196</v>
      </c>
      <c r="G37" s="38" t="s">
        <v>50</v>
      </c>
      <c r="H37" s="58">
        <v>88</v>
      </c>
      <c r="I37" s="38">
        <v>125</v>
      </c>
      <c r="J37" s="38">
        <f t="shared" si="0"/>
        <v>11000</v>
      </c>
    </row>
    <row r="38" spans="1:10" x14ac:dyDescent="0.3">
      <c r="A38" s="58">
        <v>37684769</v>
      </c>
      <c r="B38" s="59" t="s">
        <v>112</v>
      </c>
      <c r="C38" s="57">
        <v>43056</v>
      </c>
      <c r="D38" s="38" t="s">
        <v>192</v>
      </c>
      <c r="E38" s="38" t="s">
        <v>230</v>
      </c>
      <c r="F38" s="58" t="s">
        <v>194</v>
      </c>
      <c r="G38" s="38" t="s">
        <v>51</v>
      </c>
      <c r="H38" s="58">
        <v>105</v>
      </c>
      <c r="I38" s="38">
        <v>380</v>
      </c>
      <c r="J38" s="38">
        <f t="shared" si="0"/>
        <v>39900</v>
      </c>
    </row>
    <row r="39" spans="1:10" x14ac:dyDescent="0.3">
      <c r="A39" s="58">
        <v>37841370</v>
      </c>
      <c r="B39" s="59" t="s">
        <v>113</v>
      </c>
      <c r="C39" s="57">
        <v>43045</v>
      </c>
      <c r="D39" s="38" t="s">
        <v>192</v>
      </c>
      <c r="E39" s="38" t="s">
        <v>230</v>
      </c>
      <c r="F39" s="58" t="s">
        <v>202</v>
      </c>
      <c r="G39" s="38" t="s">
        <v>50</v>
      </c>
      <c r="H39" s="58">
        <v>74</v>
      </c>
      <c r="I39" s="38">
        <v>380</v>
      </c>
      <c r="J39" s="38">
        <f t="shared" si="0"/>
        <v>28120</v>
      </c>
    </row>
    <row r="40" spans="1:10" x14ac:dyDescent="0.3">
      <c r="A40" s="58">
        <v>37882902</v>
      </c>
      <c r="B40" s="59" t="s">
        <v>114</v>
      </c>
      <c r="C40" s="57">
        <v>42380</v>
      </c>
      <c r="D40" s="38" t="s">
        <v>197</v>
      </c>
      <c r="E40" s="38" t="s">
        <v>231</v>
      </c>
      <c r="F40" s="58" t="s">
        <v>202</v>
      </c>
      <c r="G40" s="38" t="s">
        <v>50</v>
      </c>
      <c r="H40" s="58">
        <v>57</v>
      </c>
      <c r="I40" s="38">
        <v>80</v>
      </c>
      <c r="J40" s="38">
        <f t="shared" si="0"/>
        <v>4560</v>
      </c>
    </row>
    <row r="41" spans="1:10" x14ac:dyDescent="0.3">
      <c r="A41" s="58">
        <v>38113112</v>
      </c>
      <c r="B41" s="59" t="s">
        <v>115</v>
      </c>
      <c r="C41" s="57">
        <v>42542</v>
      </c>
      <c r="D41" s="38" t="s">
        <v>223</v>
      </c>
      <c r="E41" s="38" t="s">
        <v>232</v>
      </c>
      <c r="F41" s="58" t="s">
        <v>202</v>
      </c>
      <c r="G41" s="38" t="s">
        <v>50</v>
      </c>
      <c r="H41" s="58">
        <v>109</v>
      </c>
      <c r="I41" s="38">
        <v>135</v>
      </c>
      <c r="J41" s="38">
        <f t="shared" si="0"/>
        <v>14715</v>
      </c>
    </row>
    <row r="42" spans="1:10" x14ac:dyDescent="0.3">
      <c r="A42" s="58">
        <v>38491555</v>
      </c>
      <c r="B42" s="59" t="s">
        <v>116</v>
      </c>
      <c r="C42" s="57">
        <v>42680</v>
      </c>
      <c r="D42" s="38" t="s">
        <v>192</v>
      </c>
      <c r="E42" s="60" t="s">
        <v>216</v>
      </c>
      <c r="F42" s="58" t="s">
        <v>194</v>
      </c>
      <c r="G42" s="38" t="s">
        <v>50</v>
      </c>
      <c r="H42" s="58">
        <v>410</v>
      </c>
      <c r="I42" s="38">
        <v>345</v>
      </c>
      <c r="J42" s="38">
        <f t="shared" si="0"/>
        <v>141450</v>
      </c>
    </row>
    <row r="43" spans="1:10" x14ac:dyDescent="0.3">
      <c r="A43" s="58">
        <v>39663410</v>
      </c>
      <c r="B43" s="59" t="s">
        <v>117</v>
      </c>
      <c r="C43" s="57">
        <v>42636</v>
      </c>
      <c r="D43" s="38" t="s">
        <v>197</v>
      </c>
      <c r="E43" s="38" t="s">
        <v>233</v>
      </c>
      <c r="F43" s="58" t="s">
        <v>196</v>
      </c>
      <c r="G43" s="38" t="s">
        <v>51</v>
      </c>
      <c r="H43" s="58">
        <v>67</v>
      </c>
      <c r="I43" s="38">
        <v>43</v>
      </c>
      <c r="J43" s="38">
        <f t="shared" si="0"/>
        <v>2881</v>
      </c>
    </row>
    <row r="44" spans="1:10" x14ac:dyDescent="0.3">
      <c r="A44" s="58">
        <v>39943477</v>
      </c>
      <c r="B44" s="59" t="s">
        <v>118</v>
      </c>
      <c r="C44" s="57">
        <v>42423</v>
      </c>
      <c r="D44" s="38" t="s">
        <v>192</v>
      </c>
      <c r="E44" s="38" t="s">
        <v>212</v>
      </c>
      <c r="F44" s="58" t="s">
        <v>205</v>
      </c>
      <c r="G44" s="38" t="s">
        <v>51</v>
      </c>
      <c r="H44" s="58">
        <v>77</v>
      </c>
      <c r="I44" s="38">
        <v>599</v>
      </c>
      <c r="J44" s="38">
        <f t="shared" si="0"/>
        <v>46123</v>
      </c>
    </row>
    <row r="45" spans="1:10" x14ac:dyDescent="0.3">
      <c r="A45" s="58">
        <v>40153094</v>
      </c>
      <c r="B45" s="59" t="s">
        <v>120</v>
      </c>
      <c r="C45" s="57">
        <v>42912</v>
      </c>
      <c r="D45" s="38" t="s">
        <v>197</v>
      </c>
      <c r="E45" s="38" t="s">
        <v>200</v>
      </c>
      <c r="F45" s="58" t="s">
        <v>194</v>
      </c>
      <c r="G45" s="38" t="s">
        <v>51</v>
      </c>
      <c r="H45" s="58">
        <v>79</v>
      </c>
      <c r="I45" s="38">
        <v>20</v>
      </c>
      <c r="J45" s="38">
        <f t="shared" si="0"/>
        <v>1580</v>
      </c>
    </row>
    <row r="46" spans="1:10" x14ac:dyDescent="0.3">
      <c r="A46" s="58">
        <v>40363253</v>
      </c>
      <c r="B46" s="59" t="s">
        <v>121</v>
      </c>
      <c r="C46" s="57">
        <v>42805</v>
      </c>
      <c r="D46" s="38" t="s">
        <v>223</v>
      </c>
      <c r="E46" s="38" t="s">
        <v>234</v>
      </c>
      <c r="F46" s="58" t="s">
        <v>196</v>
      </c>
      <c r="G46" s="38" t="s">
        <v>50</v>
      </c>
      <c r="H46" s="58">
        <v>58</v>
      </c>
      <c r="I46" s="38">
        <v>180</v>
      </c>
      <c r="J46" s="38">
        <f t="shared" si="0"/>
        <v>10440</v>
      </c>
    </row>
    <row r="47" spans="1:10" x14ac:dyDescent="0.3">
      <c r="A47" s="58">
        <v>40413542</v>
      </c>
      <c r="B47" s="59" t="s">
        <v>122</v>
      </c>
      <c r="C47" s="57">
        <v>42671</v>
      </c>
      <c r="D47" s="38" t="s">
        <v>192</v>
      </c>
      <c r="E47" s="38" t="s">
        <v>235</v>
      </c>
      <c r="F47" s="58" t="s">
        <v>202</v>
      </c>
      <c r="G47" s="38" t="s">
        <v>50</v>
      </c>
      <c r="H47" s="58">
        <v>43</v>
      </c>
      <c r="I47" s="38">
        <v>70</v>
      </c>
      <c r="J47" s="38">
        <f t="shared" si="0"/>
        <v>3010</v>
      </c>
    </row>
    <row r="48" spans="1:10" x14ac:dyDescent="0.3">
      <c r="A48" s="58">
        <v>40724255</v>
      </c>
      <c r="B48" s="59" t="s">
        <v>123</v>
      </c>
      <c r="C48" s="57">
        <v>42390</v>
      </c>
      <c r="D48" s="38" t="s">
        <v>192</v>
      </c>
      <c r="E48" s="38" t="s">
        <v>236</v>
      </c>
      <c r="F48" s="58" t="s">
        <v>199</v>
      </c>
      <c r="G48" s="38" t="s">
        <v>50</v>
      </c>
      <c r="H48" s="58">
        <v>610</v>
      </c>
      <c r="I48" s="38">
        <v>295</v>
      </c>
      <c r="J48" s="38">
        <f t="shared" si="0"/>
        <v>179950</v>
      </c>
    </row>
    <row r="49" spans="1:10" x14ac:dyDescent="0.3">
      <c r="A49" s="58">
        <v>41452360</v>
      </c>
      <c r="B49" s="59" t="s">
        <v>124</v>
      </c>
      <c r="C49" s="57">
        <v>42888</v>
      </c>
      <c r="D49" s="38" t="s">
        <v>192</v>
      </c>
      <c r="E49" s="38" t="s">
        <v>237</v>
      </c>
      <c r="F49" s="58" t="s">
        <v>196</v>
      </c>
      <c r="G49" s="38" t="s">
        <v>51</v>
      </c>
      <c r="H49" s="58">
        <v>78</v>
      </c>
      <c r="I49" s="38">
        <v>400</v>
      </c>
      <c r="J49" s="38">
        <f t="shared" si="0"/>
        <v>31200</v>
      </c>
    </row>
    <row r="50" spans="1:10" x14ac:dyDescent="0.3">
      <c r="A50" s="58">
        <v>42022194</v>
      </c>
      <c r="B50" s="59" t="s">
        <v>125</v>
      </c>
      <c r="C50" s="57">
        <v>43269</v>
      </c>
      <c r="D50" s="38" t="s">
        <v>192</v>
      </c>
      <c r="E50" s="38" t="s">
        <v>238</v>
      </c>
      <c r="F50" s="58" t="s">
        <v>194</v>
      </c>
      <c r="G50" s="38" t="s">
        <v>50</v>
      </c>
      <c r="H50" s="58">
        <v>610</v>
      </c>
      <c r="I50" s="38">
        <v>699</v>
      </c>
      <c r="J50" s="38">
        <f t="shared" si="0"/>
        <v>426390</v>
      </c>
    </row>
    <row r="51" spans="1:10" x14ac:dyDescent="0.3">
      <c r="A51" s="58">
        <v>42252529</v>
      </c>
      <c r="B51" s="59" t="s">
        <v>126</v>
      </c>
      <c r="C51" s="57">
        <v>42447</v>
      </c>
      <c r="D51" s="38" t="s">
        <v>192</v>
      </c>
      <c r="E51" s="38" t="s">
        <v>239</v>
      </c>
      <c r="F51" s="58" t="s">
        <v>196</v>
      </c>
      <c r="G51" s="38" t="s">
        <v>51</v>
      </c>
      <c r="H51" s="58">
        <v>66</v>
      </c>
      <c r="I51" s="38">
        <v>85</v>
      </c>
      <c r="J51" s="38">
        <f t="shared" si="0"/>
        <v>5610</v>
      </c>
    </row>
    <row r="52" spans="1:10" x14ac:dyDescent="0.3">
      <c r="A52" s="58">
        <v>43142988</v>
      </c>
      <c r="B52" s="59" t="s">
        <v>127</v>
      </c>
      <c r="C52" s="57">
        <v>42618</v>
      </c>
      <c r="D52" s="38" t="s">
        <v>192</v>
      </c>
      <c r="E52" s="38" t="s">
        <v>240</v>
      </c>
      <c r="F52" s="58" t="s">
        <v>196</v>
      </c>
      <c r="G52" s="38" t="s">
        <v>51</v>
      </c>
      <c r="H52" s="58">
        <v>94</v>
      </c>
      <c r="I52" s="38">
        <v>230</v>
      </c>
      <c r="J52" s="38">
        <f t="shared" si="0"/>
        <v>21620</v>
      </c>
    </row>
    <row r="53" spans="1:10" x14ac:dyDescent="0.3">
      <c r="A53" s="58">
        <v>48681438</v>
      </c>
      <c r="B53" s="59" t="s">
        <v>128</v>
      </c>
      <c r="C53" s="57">
        <v>42720</v>
      </c>
      <c r="D53" s="38" t="s">
        <v>197</v>
      </c>
      <c r="E53" s="38" t="s">
        <v>241</v>
      </c>
      <c r="F53" s="58" t="s">
        <v>202</v>
      </c>
      <c r="G53" s="38" t="s">
        <v>51</v>
      </c>
      <c r="H53" s="58">
        <v>92</v>
      </c>
      <c r="I53" s="38">
        <v>40</v>
      </c>
      <c r="J53" s="38">
        <f t="shared" si="0"/>
        <v>3680</v>
      </c>
    </row>
    <row r="54" spans="1:10" x14ac:dyDescent="0.3">
      <c r="A54" s="58">
        <v>51212989</v>
      </c>
      <c r="B54" s="59" t="s">
        <v>129</v>
      </c>
      <c r="C54" s="57">
        <v>42435</v>
      </c>
      <c r="D54" s="38" t="s">
        <v>197</v>
      </c>
      <c r="E54" s="38" t="s">
        <v>242</v>
      </c>
      <c r="F54" s="58" t="s">
        <v>196</v>
      </c>
      <c r="G54" s="38" t="s">
        <v>51</v>
      </c>
      <c r="H54" s="58">
        <v>68</v>
      </c>
      <c r="I54" s="38">
        <v>30</v>
      </c>
      <c r="J54" s="38">
        <f t="shared" si="0"/>
        <v>2040</v>
      </c>
    </row>
    <row r="55" spans="1:10" x14ac:dyDescent="0.3">
      <c r="A55" s="58">
        <v>52063205</v>
      </c>
      <c r="B55" s="59" t="s">
        <v>101</v>
      </c>
      <c r="C55" s="57">
        <v>42870</v>
      </c>
      <c r="D55" s="38" t="s">
        <v>197</v>
      </c>
      <c r="E55" s="38" t="s">
        <v>242</v>
      </c>
      <c r="F55" s="58" t="s">
        <v>194</v>
      </c>
      <c r="G55" s="38" t="s">
        <v>50</v>
      </c>
      <c r="H55" s="58">
        <v>27</v>
      </c>
      <c r="I55" s="38">
        <v>30</v>
      </c>
      <c r="J55" s="38">
        <f t="shared" si="0"/>
        <v>810</v>
      </c>
    </row>
    <row r="56" spans="1:10" x14ac:dyDescent="0.3">
      <c r="A56" s="58">
        <v>52484015</v>
      </c>
      <c r="B56" s="59" t="s">
        <v>130</v>
      </c>
      <c r="C56" s="57">
        <v>42794</v>
      </c>
      <c r="D56" s="38" t="s">
        <v>192</v>
      </c>
      <c r="E56" s="38" t="s">
        <v>195</v>
      </c>
      <c r="F56" s="58" t="s">
        <v>205</v>
      </c>
      <c r="G56" s="38" t="s">
        <v>50</v>
      </c>
      <c r="H56" s="58">
        <v>59</v>
      </c>
      <c r="I56" s="38">
        <v>328</v>
      </c>
      <c r="J56" s="38">
        <f t="shared" si="0"/>
        <v>19352</v>
      </c>
    </row>
    <row r="57" spans="1:10" x14ac:dyDescent="0.3">
      <c r="A57" s="58">
        <v>54114446</v>
      </c>
      <c r="B57" s="59" t="s">
        <v>131</v>
      </c>
      <c r="C57" s="57">
        <v>43127</v>
      </c>
      <c r="D57" s="38" t="s">
        <v>197</v>
      </c>
      <c r="E57" s="38" t="s">
        <v>243</v>
      </c>
      <c r="F57" s="58" t="s">
        <v>194</v>
      </c>
      <c r="G57" s="38" t="s">
        <v>50</v>
      </c>
      <c r="H57" s="58">
        <v>34</v>
      </c>
      <c r="I57" s="38">
        <v>125</v>
      </c>
      <c r="J57" s="38">
        <f t="shared" si="0"/>
        <v>4250</v>
      </c>
    </row>
    <row r="58" spans="1:10" x14ac:dyDescent="0.3">
      <c r="A58" s="58">
        <v>54782967</v>
      </c>
      <c r="B58" s="59" t="s">
        <v>132</v>
      </c>
      <c r="C58" s="57">
        <v>42720</v>
      </c>
      <c r="D58" s="38" t="s">
        <v>223</v>
      </c>
      <c r="E58" s="38" t="s">
        <v>244</v>
      </c>
      <c r="F58" s="58" t="s">
        <v>199</v>
      </c>
      <c r="G58" s="38" t="s">
        <v>50</v>
      </c>
      <c r="H58" s="58">
        <v>92</v>
      </c>
      <c r="I58" s="38">
        <v>600</v>
      </c>
      <c r="J58" s="38">
        <f t="shared" si="0"/>
        <v>55200</v>
      </c>
    </row>
    <row r="59" spans="1:10" x14ac:dyDescent="0.3">
      <c r="A59" s="58">
        <v>54833488</v>
      </c>
      <c r="B59" s="59" t="s">
        <v>133</v>
      </c>
      <c r="C59" s="57">
        <v>43423</v>
      </c>
      <c r="D59" s="38" t="s">
        <v>192</v>
      </c>
      <c r="E59" s="38" t="s">
        <v>245</v>
      </c>
      <c r="F59" s="58" t="s">
        <v>205</v>
      </c>
      <c r="G59" s="38" t="s">
        <v>51</v>
      </c>
      <c r="H59" s="58">
        <v>62</v>
      </c>
      <c r="I59" s="38">
        <v>400</v>
      </c>
      <c r="J59" s="38">
        <f t="shared" si="0"/>
        <v>24800</v>
      </c>
    </row>
    <row r="60" spans="1:10" x14ac:dyDescent="0.3">
      <c r="A60" s="58">
        <v>54913212</v>
      </c>
      <c r="B60" s="59" t="s">
        <v>134</v>
      </c>
      <c r="C60" s="57">
        <v>43149</v>
      </c>
      <c r="D60" s="38" t="s">
        <v>192</v>
      </c>
      <c r="E60" s="38" t="s">
        <v>237</v>
      </c>
      <c r="F60" s="58" t="s">
        <v>196</v>
      </c>
      <c r="G60" s="38" t="s">
        <v>50</v>
      </c>
      <c r="H60" s="58">
        <v>88</v>
      </c>
      <c r="I60" s="38">
        <v>400</v>
      </c>
      <c r="J60" s="38">
        <f t="shared" si="0"/>
        <v>35200</v>
      </c>
    </row>
    <row r="61" spans="1:10" x14ac:dyDescent="0.3">
      <c r="A61" s="58">
        <v>55233500</v>
      </c>
      <c r="B61" s="59" t="s">
        <v>135</v>
      </c>
      <c r="C61" s="57">
        <v>42569</v>
      </c>
      <c r="D61" s="38" t="s">
        <v>192</v>
      </c>
      <c r="E61" s="38" t="s">
        <v>201</v>
      </c>
      <c r="F61" s="58" t="s">
        <v>205</v>
      </c>
      <c r="G61" s="38" t="s">
        <v>51</v>
      </c>
      <c r="H61" s="58">
        <v>46</v>
      </c>
      <c r="I61" s="38">
        <v>280</v>
      </c>
      <c r="J61" s="38">
        <f t="shared" si="0"/>
        <v>12880</v>
      </c>
    </row>
    <row r="62" spans="1:10" x14ac:dyDescent="0.3">
      <c r="A62" s="58">
        <v>57631508</v>
      </c>
      <c r="B62" s="59" t="s">
        <v>136</v>
      </c>
      <c r="C62" s="57">
        <v>43166</v>
      </c>
      <c r="D62" s="38" t="s">
        <v>192</v>
      </c>
      <c r="E62" s="38" t="s">
        <v>206</v>
      </c>
      <c r="F62" s="58" t="s">
        <v>194</v>
      </c>
      <c r="G62" s="38" t="s">
        <v>51</v>
      </c>
      <c r="H62" s="58">
        <v>42</v>
      </c>
      <c r="I62" s="38">
        <v>80</v>
      </c>
      <c r="J62" s="38">
        <f t="shared" si="0"/>
        <v>3360</v>
      </c>
    </row>
    <row r="63" spans="1:10" x14ac:dyDescent="0.3">
      <c r="A63" s="58">
        <v>58644196</v>
      </c>
      <c r="B63" s="59" t="s">
        <v>137</v>
      </c>
      <c r="C63" s="57">
        <v>42760</v>
      </c>
      <c r="D63" s="38" t="s">
        <v>197</v>
      </c>
      <c r="E63" s="38" t="s">
        <v>227</v>
      </c>
      <c r="F63" s="58" t="s">
        <v>205</v>
      </c>
      <c r="G63" s="38" t="s">
        <v>50</v>
      </c>
      <c r="H63" s="58">
        <v>55</v>
      </c>
      <c r="I63" s="38">
        <v>48</v>
      </c>
      <c r="J63" s="38">
        <f t="shared" si="0"/>
        <v>2640</v>
      </c>
    </row>
    <row r="64" spans="1:10" x14ac:dyDescent="0.3">
      <c r="A64" s="58">
        <v>59832374</v>
      </c>
      <c r="B64" s="59" t="s">
        <v>138</v>
      </c>
      <c r="C64" s="57">
        <v>43174</v>
      </c>
      <c r="D64" s="38" t="s">
        <v>192</v>
      </c>
      <c r="E64" s="38" t="s">
        <v>246</v>
      </c>
      <c r="F64" s="58" t="s">
        <v>199</v>
      </c>
      <c r="G64" s="38" t="s">
        <v>51</v>
      </c>
      <c r="H64" s="58">
        <v>37</v>
      </c>
      <c r="I64" s="38">
        <v>289</v>
      </c>
      <c r="J64" s="38">
        <f t="shared" si="0"/>
        <v>10693</v>
      </c>
    </row>
    <row r="65" spans="1:10" x14ac:dyDescent="0.3">
      <c r="A65" s="58">
        <v>60582190</v>
      </c>
      <c r="B65" s="59" t="s">
        <v>139</v>
      </c>
      <c r="C65" s="57">
        <v>43225</v>
      </c>
      <c r="D65" s="38" t="s">
        <v>197</v>
      </c>
      <c r="E65" s="38" t="s">
        <v>247</v>
      </c>
      <c r="F65" s="58" t="s">
        <v>199</v>
      </c>
      <c r="G65" s="38" t="s">
        <v>51</v>
      </c>
      <c r="H65" s="58">
        <v>93</v>
      </c>
      <c r="I65" s="38">
        <v>120</v>
      </c>
      <c r="J65" s="38">
        <f t="shared" si="0"/>
        <v>11160</v>
      </c>
    </row>
    <row r="66" spans="1:10" x14ac:dyDescent="0.3">
      <c r="A66" s="58">
        <v>60841263</v>
      </c>
      <c r="B66" s="59" t="s">
        <v>140</v>
      </c>
      <c r="C66" s="57">
        <v>43407</v>
      </c>
      <c r="D66" s="38" t="s">
        <v>192</v>
      </c>
      <c r="E66" s="38" t="s">
        <v>239</v>
      </c>
      <c r="F66" s="58" t="s">
        <v>194</v>
      </c>
      <c r="G66" s="38" t="s">
        <v>50</v>
      </c>
      <c r="H66" s="58">
        <v>58</v>
      </c>
      <c r="I66" s="38">
        <v>85</v>
      </c>
      <c r="J66" s="38">
        <f t="shared" ref="J66:J100" si="1">I66*H66</f>
        <v>4930</v>
      </c>
    </row>
    <row r="67" spans="1:10" x14ac:dyDescent="0.3">
      <c r="A67" s="58">
        <v>61263793</v>
      </c>
      <c r="B67" s="59" t="s">
        <v>141</v>
      </c>
      <c r="C67" s="57">
        <v>42484</v>
      </c>
      <c r="D67" s="38" t="s">
        <v>197</v>
      </c>
      <c r="E67" s="38" t="s">
        <v>198</v>
      </c>
      <c r="F67" s="58" t="s">
        <v>196</v>
      </c>
      <c r="G67" s="38" t="s">
        <v>51</v>
      </c>
      <c r="H67" s="58">
        <v>29</v>
      </c>
      <c r="I67" s="38">
        <v>70</v>
      </c>
      <c r="J67" s="38">
        <f t="shared" si="1"/>
        <v>2030</v>
      </c>
    </row>
    <row r="68" spans="1:10" x14ac:dyDescent="0.3">
      <c r="A68" s="58">
        <v>62492433</v>
      </c>
      <c r="B68" s="59" t="s">
        <v>142</v>
      </c>
      <c r="C68" s="57">
        <v>42684</v>
      </c>
      <c r="D68" s="38" t="s">
        <v>192</v>
      </c>
      <c r="E68" s="38" t="s">
        <v>248</v>
      </c>
      <c r="F68" s="58" t="s">
        <v>202</v>
      </c>
      <c r="G68" s="38" t="s">
        <v>50</v>
      </c>
      <c r="H68" s="58">
        <v>610</v>
      </c>
      <c r="I68" s="38">
        <v>280</v>
      </c>
      <c r="J68" s="38">
        <f t="shared" si="1"/>
        <v>170800</v>
      </c>
    </row>
    <row r="69" spans="1:10" x14ac:dyDescent="0.3">
      <c r="A69" s="58">
        <v>63062361</v>
      </c>
      <c r="B69" s="59" t="s">
        <v>143</v>
      </c>
      <c r="C69" s="57">
        <v>43356</v>
      </c>
      <c r="D69" s="38" t="s">
        <v>192</v>
      </c>
      <c r="E69" s="38" t="s">
        <v>245</v>
      </c>
      <c r="F69" s="58" t="s">
        <v>205</v>
      </c>
      <c r="G69" s="38" t="s">
        <v>50</v>
      </c>
      <c r="H69" s="58">
        <v>108</v>
      </c>
      <c r="I69" s="38">
        <v>400</v>
      </c>
      <c r="J69" s="38">
        <f t="shared" si="1"/>
        <v>43200</v>
      </c>
    </row>
    <row r="70" spans="1:10" x14ac:dyDescent="0.3">
      <c r="A70" s="58">
        <v>63544560</v>
      </c>
      <c r="B70" s="59" t="s">
        <v>144</v>
      </c>
      <c r="C70" s="57">
        <v>42820</v>
      </c>
      <c r="D70" s="38" t="s">
        <v>192</v>
      </c>
      <c r="E70" s="38" t="s">
        <v>226</v>
      </c>
      <c r="F70" s="58" t="s">
        <v>202</v>
      </c>
      <c r="G70" s="38" t="s">
        <v>51</v>
      </c>
      <c r="H70" s="58">
        <v>85</v>
      </c>
      <c r="I70" s="38">
        <v>230</v>
      </c>
      <c r="J70" s="38">
        <f t="shared" si="1"/>
        <v>19550</v>
      </c>
    </row>
    <row r="71" spans="1:10" x14ac:dyDescent="0.3">
      <c r="A71" s="58">
        <v>66582212</v>
      </c>
      <c r="B71" s="59" t="s">
        <v>145</v>
      </c>
      <c r="C71" s="57">
        <v>43158</v>
      </c>
      <c r="D71" s="38" t="s">
        <v>192</v>
      </c>
      <c r="E71" s="38" t="s">
        <v>210</v>
      </c>
      <c r="F71" s="58" t="s">
        <v>196</v>
      </c>
      <c r="G71" s="38" t="s">
        <v>50</v>
      </c>
      <c r="H71" s="58">
        <v>38</v>
      </c>
      <c r="I71" s="38">
        <v>692</v>
      </c>
      <c r="J71" s="38">
        <f t="shared" si="1"/>
        <v>26296</v>
      </c>
    </row>
    <row r="72" spans="1:10" x14ac:dyDescent="0.3">
      <c r="A72" s="58">
        <v>67272700</v>
      </c>
      <c r="B72" s="59" t="s">
        <v>146</v>
      </c>
      <c r="C72" s="57">
        <v>43018</v>
      </c>
      <c r="D72" s="38" t="s">
        <v>192</v>
      </c>
      <c r="E72" s="38" t="s">
        <v>203</v>
      </c>
      <c r="F72" s="58" t="s">
        <v>205</v>
      </c>
      <c r="G72" s="38" t="s">
        <v>50</v>
      </c>
      <c r="H72" s="58">
        <v>104</v>
      </c>
      <c r="I72" s="38">
        <v>90</v>
      </c>
      <c r="J72" s="38">
        <f t="shared" si="1"/>
        <v>9360</v>
      </c>
    </row>
    <row r="73" spans="1:10" x14ac:dyDescent="0.3">
      <c r="A73" s="58">
        <v>67521327</v>
      </c>
      <c r="B73" s="59" t="s">
        <v>147</v>
      </c>
      <c r="C73" s="57">
        <v>42487</v>
      </c>
      <c r="D73" s="38" t="s">
        <v>192</v>
      </c>
      <c r="E73" s="38" t="s">
        <v>225</v>
      </c>
      <c r="F73" s="58" t="s">
        <v>205</v>
      </c>
      <c r="G73" s="38" t="s">
        <v>51</v>
      </c>
      <c r="H73" s="58">
        <v>106</v>
      </c>
      <c r="I73" s="38">
        <v>140</v>
      </c>
      <c r="J73" s="38">
        <f t="shared" si="1"/>
        <v>14840</v>
      </c>
    </row>
    <row r="74" spans="1:10" x14ac:dyDescent="0.3">
      <c r="A74" s="58">
        <v>67634812</v>
      </c>
      <c r="B74" s="59" t="s">
        <v>148</v>
      </c>
      <c r="C74" s="57">
        <v>42820</v>
      </c>
      <c r="D74" s="38" t="s">
        <v>192</v>
      </c>
      <c r="E74" s="38" t="s">
        <v>249</v>
      </c>
      <c r="F74" s="58" t="s">
        <v>199</v>
      </c>
      <c r="G74" s="38" t="s">
        <v>50</v>
      </c>
      <c r="H74" s="58">
        <v>62</v>
      </c>
      <c r="I74" s="38">
        <v>600</v>
      </c>
      <c r="J74" s="38">
        <f t="shared" si="1"/>
        <v>37200</v>
      </c>
    </row>
    <row r="75" spans="1:10" x14ac:dyDescent="0.3">
      <c r="A75" s="58">
        <v>67833308</v>
      </c>
      <c r="B75" s="59" t="s">
        <v>149</v>
      </c>
      <c r="C75" s="57">
        <v>42975</v>
      </c>
      <c r="D75" s="38" t="s">
        <v>192</v>
      </c>
      <c r="E75" s="38" t="s">
        <v>222</v>
      </c>
      <c r="F75" s="58" t="s">
        <v>194</v>
      </c>
      <c r="G75" s="38" t="s">
        <v>51</v>
      </c>
      <c r="H75" s="58">
        <v>95</v>
      </c>
      <c r="I75" s="38">
        <v>190</v>
      </c>
      <c r="J75" s="38">
        <f t="shared" si="1"/>
        <v>18050</v>
      </c>
    </row>
    <row r="76" spans="1:10" x14ac:dyDescent="0.3">
      <c r="A76" s="58">
        <v>69303613</v>
      </c>
      <c r="B76" s="59" t="s">
        <v>150</v>
      </c>
      <c r="C76" s="57">
        <v>42816</v>
      </c>
      <c r="D76" s="38" t="s">
        <v>197</v>
      </c>
      <c r="E76" s="38" t="s">
        <v>250</v>
      </c>
      <c r="F76" s="58" t="s">
        <v>196</v>
      </c>
      <c r="G76" s="38" t="s">
        <v>50</v>
      </c>
      <c r="H76" s="58">
        <v>63</v>
      </c>
      <c r="I76" s="38">
        <v>350</v>
      </c>
      <c r="J76" s="38">
        <f t="shared" si="1"/>
        <v>22050</v>
      </c>
    </row>
    <row r="77" spans="1:10" x14ac:dyDescent="0.3">
      <c r="A77" s="58">
        <v>70174995</v>
      </c>
      <c r="B77" s="59" t="s">
        <v>126</v>
      </c>
      <c r="C77" s="57">
        <v>42586</v>
      </c>
      <c r="D77" s="38" t="s">
        <v>197</v>
      </c>
      <c r="E77" s="38" t="s">
        <v>233</v>
      </c>
      <c r="F77" s="58" t="s">
        <v>205</v>
      </c>
      <c r="G77" s="38" t="s">
        <v>50</v>
      </c>
      <c r="H77" s="58">
        <v>710</v>
      </c>
      <c r="I77" s="38">
        <v>43</v>
      </c>
      <c r="J77" s="38">
        <f t="shared" si="1"/>
        <v>30530</v>
      </c>
    </row>
    <row r="78" spans="1:10" x14ac:dyDescent="0.3">
      <c r="A78" s="58">
        <v>70454878</v>
      </c>
      <c r="B78" s="59" t="s">
        <v>151</v>
      </c>
      <c r="C78" s="57">
        <v>43091</v>
      </c>
      <c r="D78" s="38" t="s">
        <v>192</v>
      </c>
      <c r="E78" s="38" t="s">
        <v>248</v>
      </c>
      <c r="F78" s="58" t="s">
        <v>205</v>
      </c>
      <c r="G78" s="38" t="s">
        <v>51</v>
      </c>
      <c r="H78" s="58">
        <v>95</v>
      </c>
      <c r="I78" s="38">
        <v>280</v>
      </c>
      <c r="J78" s="38">
        <f t="shared" si="1"/>
        <v>26600</v>
      </c>
    </row>
    <row r="79" spans="1:10" x14ac:dyDescent="0.3">
      <c r="A79" s="58">
        <v>70991217</v>
      </c>
      <c r="B79" s="59" t="s">
        <v>152</v>
      </c>
      <c r="C79" s="57">
        <v>43048</v>
      </c>
      <c r="D79" s="38" t="s">
        <v>192</v>
      </c>
      <c r="E79" s="38" t="s">
        <v>221</v>
      </c>
      <c r="F79" s="58" t="s">
        <v>196</v>
      </c>
      <c r="G79" s="38" t="s">
        <v>51</v>
      </c>
      <c r="H79" s="58">
        <v>47</v>
      </c>
      <c r="I79" s="38">
        <v>65</v>
      </c>
      <c r="J79" s="38">
        <f t="shared" si="1"/>
        <v>3055</v>
      </c>
    </row>
    <row r="80" spans="1:10" x14ac:dyDescent="0.3">
      <c r="A80" s="58">
        <v>72351090</v>
      </c>
      <c r="B80" s="59" t="s">
        <v>153</v>
      </c>
      <c r="C80" s="57">
        <v>42928</v>
      </c>
      <c r="D80" s="38" t="s">
        <v>197</v>
      </c>
      <c r="E80" s="38" t="s">
        <v>251</v>
      </c>
      <c r="F80" s="58" t="s">
        <v>196</v>
      </c>
      <c r="G80" s="38" t="s">
        <v>50</v>
      </c>
      <c r="H80" s="58">
        <v>37</v>
      </c>
      <c r="I80" s="38">
        <v>105</v>
      </c>
      <c r="J80" s="38">
        <f t="shared" si="1"/>
        <v>3885</v>
      </c>
    </row>
    <row r="81" spans="1:10" x14ac:dyDescent="0.3">
      <c r="A81" s="58">
        <v>72641553</v>
      </c>
      <c r="B81" s="59" t="s">
        <v>154</v>
      </c>
      <c r="C81" s="57">
        <v>42771</v>
      </c>
      <c r="D81" s="38" t="s">
        <v>223</v>
      </c>
      <c r="E81" s="38" t="s">
        <v>252</v>
      </c>
      <c r="F81" s="58" t="s">
        <v>205</v>
      </c>
      <c r="G81" s="38" t="s">
        <v>50</v>
      </c>
      <c r="H81" s="58">
        <v>610</v>
      </c>
      <c r="I81" s="38">
        <v>20</v>
      </c>
      <c r="J81" s="38">
        <f t="shared" si="1"/>
        <v>12200</v>
      </c>
    </row>
    <row r="82" spans="1:10" x14ac:dyDescent="0.3">
      <c r="A82" s="58">
        <v>73062427</v>
      </c>
      <c r="B82" s="59" t="s">
        <v>155</v>
      </c>
      <c r="C82" s="57">
        <v>43050</v>
      </c>
      <c r="D82" s="38" t="s">
        <v>192</v>
      </c>
      <c r="E82" s="38" t="s">
        <v>215</v>
      </c>
      <c r="F82" s="58" t="s">
        <v>205</v>
      </c>
      <c r="G82" s="38" t="s">
        <v>50</v>
      </c>
      <c r="H82" s="58">
        <v>68</v>
      </c>
      <c r="I82" s="38">
        <v>392</v>
      </c>
      <c r="J82" s="38">
        <f t="shared" si="1"/>
        <v>26656</v>
      </c>
    </row>
    <row r="83" spans="1:10" x14ac:dyDescent="0.3">
      <c r="A83" s="58">
        <v>73204872</v>
      </c>
      <c r="B83" s="59" t="s">
        <v>109</v>
      </c>
      <c r="C83" s="57">
        <v>43001</v>
      </c>
      <c r="D83" s="38" t="s">
        <v>192</v>
      </c>
      <c r="E83" s="38" t="s">
        <v>249</v>
      </c>
      <c r="F83" s="58" t="s">
        <v>194</v>
      </c>
      <c r="G83" s="38" t="s">
        <v>51</v>
      </c>
      <c r="H83" s="58">
        <v>69</v>
      </c>
      <c r="I83" s="38">
        <v>600</v>
      </c>
      <c r="J83" s="38">
        <f t="shared" si="1"/>
        <v>41400</v>
      </c>
    </row>
    <row r="84" spans="1:10" x14ac:dyDescent="0.3">
      <c r="A84" s="58">
        <v>76234169</v>
      </c>
      <c r="B84" s="59" t="s">
        <v>156</v>
      </c>
      <c r="C84" s="57">
        <v>43090</v>
      </c>
      <c r="D84" s="38" t="s">
        <v>197</v>
      </c>
      <c r="E84" s="38" t="s">
        <v>247</v>
      </c>
      <c r="F84" s="58" t="s">
        <v>205</v>
      </c>
      <c r="G84" s="38" t="s">
        <v>50</v>
      </c>
      <c r="H84" s="58">
        <v>99</v>
      </c>
      <c r="I84" s="38">
        <v>120</v>
      </c>
      <c r="J84" s="38">
        <f t="shared" si="1"/>
        <v>11880</v>
      </c>
    </row>
    <row r="85" spans="1:10" x14ac:dyDescent="0.3">
      <c r="A85" s="58">
        <v>76373979</v>
      </c>
      <c r="B85" s="59" t="s">
        <v>157</v>
      </c>
      <c r="C85" s="57">
        <v>43390</v>
      </c>
      <c r="D85" s="38" t="s">
        <v>192</v>
      </c>
      <c r="E85" s="38" t="s">
        <v>240</v>
      </c>
      <c r="F85" s="58" t="s">
        <v>202</v>
      </c>
      <c r="G85" s="38" t="s">
        <v>50</v>
      </c>
      <c r="H85" s="58">
        <v>34</v>
      </c>
      <c r="I85" s="38">
        <v>230</v>
      </c>
      <c r="J85" s="38">
        <f t="shared" si="1"/>
        <v>7820</v>
      </c>
    </row>
    <row r="86" spans="1:10" x14ac:dyDescent="0.3">
      <c r="A86" s="58">
        <v>76431720</v>
      </c>
      <c r="B86" s="59" t="s">
        <v>116</v>
      </c>
      <c r="C86" s="57">
        <v>43335</v>
      </c>
      <c r="D86" s="38" t="s">
        <v>197</v>
      </c>
      <c r="E86" s="38" t="s">
        <v>208</v>
      </c>
      <c r="F86" s="58" t="s">
        <v>205</v>
      </c>
      <c r="G86" s="38" t="s">
        <v>50</v>
      </c>
      <c r="H86" s="58">
        <v>95</v>
      </c>
      <c r="I86" s="38">
        <v>199</v>
      </c>
      <c r="J86" s="38">
        <f t="shared" si="1"/>
        <v>18905</v>
      </c>
    </row>
    <row r="87" spans="1:10" x14ac:dyDescent="0.3">
      <c r="A87" s="58">
        <v>77442161</v>
      </c>
      <c r="B87" s="59" t="s">
        <v>158</v>
      </c>
      <c r="C87" s="57">
        <v>42818</v>
      </c>
      <c r="D87" s="38" t="s">
        <v>192</v>
      </c>
      <c r="E87" s="38" t="s">
        <v>228</v>
      </c>
      <c r="F87" s="58" t="s">
        <v>194</v>
      </c>
      <c r="G87" s="38" t="s">
        <v>50</v>
      </c>
      <c r="H87" s="58">
        <v>103</v>
      </c>
      <c r="I87" s="38">
        <v>167</v>
      </c>
      <c r="J87" s="38">
        <f t="shared" si="1"/>
        <v>17201</v>
      </c>
    </row>
    <row r="88" spans="1:10" x14ac:dyDescent="0.3">
      <c r="A88" s="58">
        <v>79634381</v>
      </c>
      <c r="B88" s="59" t="s">
        <v>159</v>
      </c>
      <c r="C88" s="57">
        <v>42523</v>
      </c>
      <c r="D88" s="38" t="s">
        <v>197</v>
      </c>
      <c r="E88" s="38" t="s">
        <v>253</v>
      </c>
      <c r="F88" s="58" t="s">
        <v>202</v>
      </c>
      <c r="G88" s="38" t="s">
        <v>50</v>
      </c>
      <c r="H88" s="58">
        <v>23</v>
      </c>
      <c r="I88" s="38">
        <v>300</v>
      </c>
      <c r="J88" s="38">
        <f t="shared" si="1"/>
        <v>6900</v>
      </c>
    </row>
    <row r="89" spans="1:10" x14ac:dyDescent="0.3">
      <c r="A89" s="58">
        <v>79681131</v>
      </c>
      <c r="B89" s="59" t="s">
        <v>160</v>
      </c>
      <c r="C89" s="57">
        <v>43207</v>
      </c>
      <c r="D89" s="38" t="s">
        <v>192</v>
      </c>
      <c r="E89" s="38" t="s">
        <v>254</v>
      </c>
      <c r="F89" s="58" t="s">
        <v>194</v>
      </c>
      <c r="G89" s="38" t="s">
        <v>51</v>
      </c>
      <c r="H89" s="58">
        <v>77</v>
      </c>
      <c r="I89" s="38">
        <v>3590</v>
      </c>
      <c r="J89" s="38">
        <f t="shared" si="1"/>
        <v>276430</v>
      </c>
    </row>
    <row r="90" spans="1:10" x14ac:dyDescent="0.3">
      <c r="A90" s="58">
        <v>81274106</v>
      </c>
      <c r="B90" s="59" t="s">
        <v>161</v>
      </c>
      <c r="C90" s="57">
        <v>42479</v>
      </c>
      <c r="D90" s="38" t="s">
        <v>192</v>
      </c>
      <c r="E90" s="38" t="s">
        <v>255</v>
      </c>
      <c r="F90" s="58" t="s">
        <v>196</v>
      </c>
      <c r="G90" s="38" t="s">
        <v>50</v>
      </c>
      <c r="H90" s="58">
        <v>99</v>
      </c>
      <c r="I90" s="38">
        <v>490</v>
      </c>
      <c r="J90" s="38">
        <f t="shared" si="1"/>
        <v>48510</v>
      </c>
    </row>
    <row r="91" spans="1:10" x14ac:dyDescent="0.3">
      <c r="A91" s="58">
        <v>83654303</v>
      </c>
      <c r="B91" s="59" t="s">
        <v>162</v>
      </c>
      <c r="C91" s="57">
        <v>42903</v>
      </c>
      <c r="D91" s="38" t="s">
        <v>192</v>
      </c>
      <c r="E91" s="38" t="s">
        <v>254</v>
      </c>
      <c r="F91" s="58" t="s">
        <v>194</v>
      </c>
      <c r="G91" s="38" t="s">
        <v>50</v>
      </c>
      <c r="H91" s="58">
        <v>39</v>
      </c>
      <c r="I91" s="38">
        <v>3590</v>
      </c>
      <c r="J91" s="38">
        <f t="shared" si="1"/>
        <v>140010</v>
      </c>
    </row>
    <row r="92" spans="1:10" x14ac:dyDescent="0.3">
      <c r="A92" s="58">
        <v>84021151</v>
      </c>
      <c r="B92" s="59" t="s">
        <v>133</v>
      </c>
      <c r="C92" s="57">
        <v>42502</v>
      </c>
      <c r="D92" s="38" t="s">
        <v>192</v>
      </c>
      <c r="E92" s="38" t="s">
        <v>235</v>
      </c>
      <c r="F92" s="58" t="s">
        <v>205</v>
      </c>
      <c r="G92" s="38" t="s">
        <v>51</v>
      </c>
      <c r="H92" s="58">
        <v>49</v>
      </c>
      <c r="I92" s="38">
        <v>70</v>
      </c>
      <c r="J92" s="38">
        <f t="shared" si="1"/>
        <v>3430</v>
      </c>
    </row>
    <row r="93" spans="1:10" x14ac:dyDescent="0.3">
      <c r="A93" s="58">
        <v>84792727</v>
      </c>
      <c r="B93" s="59" t="s">
        <v>163</v>
      </c>
      <c r="C93" s="57">
        <v>42555</v>
      </c>
      <c r="D93" s="38" t="s">
        <v>192</v>
      </c>
      <c r="E93" s="38" t="s">
        <v>246</v>
      </c>
      <c r="F93" s="58" t="s">
        <v>205</v>
      </c>
      <c r="G93" s="38" t="s">
        <v>50</v>
      </c>
      <c r="H93" s="58">
        <v>76</v>
      </c>
      <c r="I93" s="38">
        <v>289</v>
      </c>
      <c r="J93" s="38">
        <f t="shared" si="1"/>
        <v>21964</v>
      </c>
    </row>
    <row r="94" spans="1:10" x14ac:dyDescent="0.3">
      <c r="A94" s="58">
        <v>85324112</v>
      </c>
      <c r="B94" s="59" t="s">
        <v>164</v>
      </c>
      <c r="C94" s="57">
        <v>43271</v>
      </c>
      <c r="D94" s="38" t="s">
        <v>197</v>
      </c>
      <c r="E94" s="38" t="s">
        <v>204</v>
      </c>
      <c r="F94" s="58" t="s">
        <v>205</v>
      </c>
      <c r="G94" s="38" t="s">
        <v>50</v>
      </c>
      <c r="H94" s="58">
        <v>79</v>
      </c>
      <c r="I94" s="38">
        <v>65</v>
      </c>
      <c r="J94" s="38">
        <f t="shared" si="1"/>
        <v>5135</v>
      </c>
    </row>
    <row r="95" spans="1:10" x14ac:dyDescent="0.3">
      <c r="A95" s="58">
        <v>85462334</v>
      </c>
      <c r="B95" s="59" t="s">
        <v>165</v>
      </c>
      <c r="C95" s="57">
        <v>42982</v>
      </c>
      <c r="D95" s="38" t="s">
        <v>192</v>
      </c>
      <c r="E95" s="38" t="s">
        <v>255</v>
      </c>
      <c r="F95" s="58" t="s">
        <v>194</v>
      </c>
      <c r="G95" s="38" t="s">
        <v>51</v>
      </c>
      <c r="H95" s="58">
        <v>86</v>
      </c>
      <c r="I95" s="38">
        <v>490</v>
      </c>
      <c r="J95" s="38">
        <f t="shared" si="1"/>
        <v>42140</v>
      </c>
    </row>
    <row r="96" spans="1:10" x14ac:dyDescent="0.3">
      <c r="A96" s="58">
        <v>85612299</v>
      </c>
      <c r="B96" s="59" t="s">
        <v>166</v>
      </c>
      <c r="C96" s="57">
        <v>42877</v>
      </c>
      <c r="D96" s="38" t="s">
        <v>197</v>
      </c>
      <c r="E96" s="38" t="s">
        <v>241</v>
      </c>
      <c r="F96" s="58" t="s">
        <v>202</v>
      </c>
      <c r="G96" s="38" t="s">
        <v>50</v>
      </c>
      <c r="H96" s="58">
        <v>89</v>
      </c>
      <c r="I96" s="38">
        <v>40</v>
      </c>
      <c r="J96" s="38">
        <f t="shared" si="1"/>
        <v>3560</v>
      </c>
    </row>
    <row r="97" spans="1:10" x14ac:dyDescent="0.3">
      <c r="A97" s="58">
        <v>85661670</v>
      </c>
      <c r="B97" s="59" t="s">
        <v>167</v>
      </c>
      <c r="C97" s="57">
        <v>43348</v>
      </c>
      <c r="D97" s="38" t="s">
        <v>192</v>
      </c>
      <c r="E97" s="38" t="s">
        <v>238</v>
      </c>
      <c r="F97" s="58" t="s">
        <v>202</v>
      </c>
      <c r="G97" s="38" t="s">
        <v>51</v>
      </c>
      <c r="H97" s="58">
        <v>109</v>
      </c>
      <c r="I97" s="38">
        <v>699</v>
      </c>
      <c r="J97" s="38">
        <f t="shared" si="1"/>
        <v>76191</v>
      </c>
    </row>
    <row r="98" spans="1:10" x14ac:dyDescent="0.3">
      <c r="A98" s="58">
        <v>87804736</v>
      </c>
      <c r="B98" s="59" t="s">
        <v>168</v>
      </c>
      <c r="C98" s="57">
        <v>42817</v>
      </c>
      <c r="D98" s="38" t="s">
        <v>192</v>
      </c>
      <c r="E98" s="38" t="s">
        <v>236</v>
      </c>
      <c r="F98" s="58" t="s">
        <v>196</v>
      </c>
      <c r="G98" s="38" t="s">
        <v>51</v>
      </c>
      <c r="H98" s="58">
        <v>77</v>
      </c>
      <c r="I98" s="38">
        <v>295</v>
      </c>
      <c r="J98" s="38">
        <f t="shared" si="1"/>
        <v>22715</v>
      </c>
    </row>
    <row r="99" spans="1:10" x14ac:dyDescent="0.3">
      <c r="A99" s="58">
        <v>88314405</v>
      </c>
      <c r="B99" s="59" t="s">
        <v>164</v>
      </c>
      <c r="C99" s="57">
        <v>42577</v>
      </c>
      <c r="D99" s="38" t="s">
        <v>197</v>
      </c>
      <c r="E99" s="38" t="s">
        <v>211</v>
      </c>
      <c r="F99" s="58" t="s">
        <v>202</v>
      </c>
      <c r="G99" s="38" t="s">
        <v>51</v>
      </c>
      <c r="H99" s="58">
        <v>49</v>
      </c>
      <c r="I99" s="38">
        <v>60</v>
      </c>
      <c r="J99" s="38">
        <f t="shared" si="1"/>
        <v>2940</v>
      </c>
    </row>
    <row r="100" spans="1:10" x14ac:dyDescent="0.3">
      <c r="A100" s="58">
        <v>89213336</v>
      </c>
      <c r="B100" s="59" t="s">
        <v>169</v>
      </c>
      <c r="C100" s="57">
        <v>42664</v>
      </c>
      <c r="D100" s="38" t="s">
        <v>192</v>
      </c>
      <c r="E100" s="38" t="s">
        <v>217</v>
      </c>
      <c r="F100" s="58" t="s">
        <v>196</v>
      </c>
      <c r="G100" s="38" t="s">
        <v>51</v>
      </c>
      <c r="H100" s="58">
        <v>92</v>
      </c>
      <c r="I100" s="38">
        <v>800</v>
      </c>
      <c r="J100" s="38">
        <f t="shared" si="1"/>
        <v>73600</v>
      </c>
    </row>
    <row r="101" spans="1:10" x14ac:dyDescent="0.3">
      <c r="B101" s="59"/>
    </row>
    <row r="102" spans="1:10" x14ac:dyDescent="0.3">
      <c r="B102" s="59"/>
    </row>
    <row r="103" spans="1:10" x14ac:dyDescent="0.3">
      <c r="B103" s="59"/>
    </row>
    <row r="104" spans="1:10" x14ac:dyDescent="0.3">
      <c r="B104" s="59"/>
    </row>
    <row r="105" spans="1:10" x14ac:dyDescent="0.3">
      <c r="B105" s="59"/>
    </row>
    <row r="106" spans="1:10" x14ac:dyDescent="0.3">
      <c r="B106" s="59"/>
    </row>
    <row r="107" spans="1:10" x14ac:dyDescent="0.3">
      <c r="B107" s="59"/>
    </row>
    <row r="108" spans="1:10" x14ac:dyDescent="0.3">
      <c r="B108" s="59"/>
    </row>
    <row r="109" spans="1:10" x14ac:dyDescent="0.3">
      <c r="B109" s="59"/>
    </row>
    <row r="110" spans="1:10" x14ac:dyDescent="0.3">
      <c r="B110" s="59"/>
    </row>
    <row r="111" spans="1:10" x14ac:dyDescent="0.3">
      <c r="B111" s="59"/>
    </row>
    <row r="112" spans="1:10" x14ac:dyDescent="0.3">
      <c r="B112" s="59"/>
    </row>
    <row r="113" spans="2:2" x14ac:dyDescent="0.3">
      <c r="B113" s="59"/>
    </row>
    <row r="114" spans="2:2" x14ac:dyDescent="0.3">
      <c r="B114" s="59"/>
    </row>
    <row r="115" spans="2:2" x14ac:dyDescent="0.3">
      <c r="B115" s="59"/>
    </row>
    <row r="116" spans="2:2" x14ac:dyDescent="0.3">
      <c r="B116" s="59"/>
    </row>
    <row r="117" spans="2:2" x14ac:dyDescent="0.3">
      <c r="B117" s="59"/>
    </row>
    <row r="118" spans="2:2" x14ac:dyDescent="0.3">
      <c r="B118" s="59"/>
    </row>
    <row r="119" spans="2:2" x14ac:dyDescent="0.3">
      <c r="B119" s="59"/>
    </row>
    <row r="120" spans="2:2" x14ac:dyDescent="0.3">
      <c r="B120" s="59"/>
    </row>
    <row r="121" spans="2:2" x14ac:dyDescent="0.3">
      <c r="B121" s="59"/>
    </row>
    <row r="122" spans="2:2" x14ac:dyDescent="0.3">
      <c r="B122" s="59"/>
    </row>
    <row r="123" spans="2:2" x14ac:dyDescent="0.3">
      <c r="B123" s="59"/>
    </row>
    <row r="124" spans="2:2" x14ac:dyDescent="0.3">
      <c r="B124" s="59"/>
    </row>
    <row r="125" spans="2:2" x14ac:dyDescent="0.3">
      <c r="B125" s="59"/>
    </row>
    <row r="126" spans="2:2" x14ac:dyDescent="0.3">
      <c r="B126" s="59"/>
    </row>
    <row r="127" spans="2:2" x14ac:dyDescent="0.3">
      <c r="B127" s="59"/>
    </row>
    <row r="128" spans="2:2" x14ac:dyDescent="0.3">
      <c r="B128" s="59"/>
    </row>
    <row r="129" spans="2:2" x14ac:dyDescent="0.3">
      <c r="B129" s="59"/>
    </row>
    <row r="130" spans="2:2" x14ac:dyDescent="0.3">
      <c r="B130" s="59"/>
    </row>
    <row r="131" spans="2:2" x14ac:dyDescent="0.3">
      <c r="B131" s="59"/>
    </row>
    <row r="132" spans="2:2" x14ac:dyDescent="0.3">
      <c r="B132" s="59"/>
    </row>
    <row r="133" spans="2:2" x14ac:dyDescent="0.3">
      <c r="B133" s="59"/>
    </row>
    <row r="134" spans="2:2" x14ac:dyDescent="0.3">
      <c r="B134" s="59"/>
    </row>
    <row r="135" spans="2:2" x14ac:dyDescent="0.3">
      <c r="B135" s="59"/>
    </row>
    <row r="136" spans="2:2" x14ac:dyDescent="0.3">
      <c r="B136" s="59"/>
    </row>
    <row r="137" spans="2:2" x14ac:dyDescent="0.3">
      <c r="B137" s="59"/>
    </row>
    <row r="138" spans="2:2" x14ac:dyDescent="0.3">
      <c r="B138" s="59"/>
    </row>
    <row r="139" spans="2:2" x14ac:dyDescent="0.3">
      <c r="B139" s="59"/>
    </row>
    <row r="140" spans="2:2" x14ac:dyDescent="0.3">
      <c r="B140" s="59"/>
    </row>
    <row r="141" spans="2:2" x14ac:dyDescent="0.3">
      <c r="B141" s="59"/>
    </row>
    <row r="142" spans="2:2" x14ac:dyDescent="0.3">
      <c r="B142" s="59"/>
    </row>
    <row r="143" spans="2:2" x14ac:dyDescent="0.3">
      <c r="B143" s="59"/>
    </row>
    <row r="144" spans="2:2" x14ac:dyDescent="0.3">
      <c r="B144" s="59"/>
    </row>
    <row r="145" spans="2:2" x14ac:dyDescent="0.3">
      <c r="B145" s="59"/>
    </row>
    <row r="146" spans="2:2" x14ac:dyDescent="0.3">
      <c r="B146" s="59"/>
    </row>
    <row r="147" spans="2:2" x14ac:dyDescent="0.3">
      <c r="B147" s="59"/>
    </row>
    <row r="148" spans="2:2" x14ac:dyDescent="0.3">
      <c r="B148" s="59"/>
    </row>
    <row r="149" spans="2:2" x14ac:dyDescent="0.3">
      <c r="B149" s="59"/>
    </row>
    <row r="150" spans="2:2" x14ac:dyDescent="0.3">
      <c r="B150" s="59"/>
    </row>
    <row r="151" spans="2:2" x14ac:dyDescent="0.3">
      <c r="B151" s="59"/>
    </row>
    <row r="152" spans="2:2" x14ac:dyDescent="0.3">
      <c r="B152" s="59"/>
    </row>
    <row r="153" spans="2:2" x14ac:dyDescent="0.3">
      <c r="B153" s="59"/>
    </row>
    <row r="154" spans="2:2" x14ac:dyDescent="0.3">
      <c r="B154" s="59"/>
    </row>
    <row r="155" spans="2:2" x14ac:dyDescent="0.3">
      <c r="B155" s="59"/>
    </row>
    <row r="156" spans="2:2" x14ac:dyDescent="0.3">
      <c r="B156" s="59"/>
    </row>
    <row r="157" spans="2:2" x14ac:dyDescent="0.3">
      <c r="B157" s="59"/>
    </row>
    <row r="158" spans="2:2" x14ac:dyDescent="0.3">
      <c r="B158" s="59"/>
    </row>
    <row r="159" spans="2:2" x14ac:dyDescent="0.3">
      <c r="B159" s="59"/>
    </row>
    <row r="160" spans="2:2" x14ac:dyDescent="0.3">
      <c r="B160" s="59"/>
    </row>
    <row r="161" spans="2:2" x14ac:dyDescent="0.3">
      <c r="B161" s="59"/>
    </row>
    <row r="162" spans="2:2" x14ac:dyDescent="0.3">
      <c r="B162" s="59"/>
    </row>
    <row r="163" spans="2:2" x14ac:dyDescent="0.3">
      <c r="B163" s="59"/>
    </row>
    <row r="164" spans="2:2" x14ac:dyDescent="0.3">
      <c r="B164" s="59"/>
    </row>
    <row r="165" spans="2:2" x14ac:dyDescent="0.3">
      <c r="B165" s="59"/>
    </row>
    <row r="166" spans="2:2" x14ac:dyDescent="0.3">
      <c r="B166" s="59"/>
    </row>
    <row r="167" spans="2:2" x14ac:dyDescent="0.3">
      <c r="B167" s="59"/>
    </row>
    <row r="168" spans="2:2" x14ac:dyDescent="0.3">
      <c r="B168" s="59"/>
    </row>
    <row r="169" spans="2:2" x14ac:dyDescent="0.3">
      <c r="B169" s="59"/>
    </row>
    <row r="170" spans="2:2" x14ac:dyDescent="0.3">
      <c r="B170" s="59"/>
    </row>
    <row r="171" spans="2:2" x14ac:dyDescent="0.3">
      <c r="B171" s="59"/>
    </row>
    <row r="172" spans="2:2" x14ac:dyDescent="0.3">
      <c r="B172" s="59"/>
    </row>
    <row r="173" spans="2:2" x14ac:dyDescent="0.3">
      <c r="B173" s="59"/>
    </row>
    <row r="174" spans="2:2" x14ac:dyDescent="0.3">
      <c r="B174" s="59"/>
    </row>
    <row r="175" spans="2:2" x14ac:dyDescent="0.3">
      <c r="B175" s="59"/>
    </row>
    <row r="176" spans="2:2" x14ac:dyDescent="0.3">
      <c r="B176" s="59"/>
    </row>
    <row r="177" spans="2:2" x14ac:dyDescent="0.3">
      <c r="B177" s="59"/>
    </row>
    <row r="178" spans="2:2" x14ac:dyDescent="0.3">
      <c r="B178" s="59"/>
    </row>
    <row r="179" spans="2:2" x14ac:dyDescent="0.3">
      <c r="B179" s="59"/>
    </row>
    <row r="180" spans="2:2" x14ac:dyDescent="0.3">
      <c r="B180" s="59"/>
    </row>
    <row r="181" spans="2:2" x14ac:dyDescent="0.3">
      <c r="B181" s="59"/>
    </row>
    <row r="182" spans="2:2" x14ac:dyDescent="0.3">
      <c r="B182" s="59"/>
    </row>
    <row r="183" spans="2:2" x14ac:dyDescent="0.3">
      <c r="B183" s="59"/>
    </row>
    <row r="184" spans="2:2" x14ac:dyDescent="0.3">
      <c r="B184" s="59"/>
    </row>
    <row r="185" spans="2:2" x14ac:dyDescent="0.3">
      <c r="B185" s="59"/>
    </row>
    <row r="186" spans="2:2" x14ac:dyDescent="0.3">
      <c r="B186" s="59"/>
    </row>
    <row r="187" spans="2:2" x14ac:dyDescent="0.3">
      <c r="B187" s="59"/>
    </row>
    <row r="188" spans="2:2" x14ac:dyDescent="0.3">
      <c r="B188" s="59"/>
    </row>
    <row r="189" spans="2:2" x14ac:dyDescent="0.3">
      <c r="B189" s="59"/>
    </row>
    <row r="190" spans="2:2" x14ac:dyDescent="0.3">
      <c r="B190" s="59"/>
    </row>
    <row r="191" spans="2:2" x14ac:dyDescent="0.3">
      <c r="B191" s="59"/>
    </row>
    <row r="192" spans="2:2" x14ac:dyDescent="0.3">
      <c r="B192" s="59"/>
    </row>
    <row r="193" spans="2:2" x14ac:dyDescent="0.3">
      <c r="B193" s="59"/>
    </row>
    <row r="194" spans="2:2" x14ac:dyDescent="0.3">
      <c r="B194" s="59"/>
    </row>
    <row r="195" spans="2:2" x14ac:dyDescent="0.3">
      <c r="B195" s="59"/>
    </row>
    <row r="196" spans="2:2" x14ac:dyDescent="0.3">
      <c r="B196" s="59"/>
    </row>
    <row r="197" spans="2:2" x14ac:dyDescent="0.3">
      <c r="B197" s="59"/>
    </row>
    <row r="198" spans="2:2" x14ac:dyDescent="0.3">
      <c r="B198" s="59"/>
    </row>
    <row r="199" spans="2:2" x14ac:dyDescent="0.3">
      <c r="B199" s="59"/>
    </row>
    <row r="200" spans="2:2" x14ac:dyDescent="0.3">
      <c r="B200" s="5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29"/>
  <sheetViews>
    <sheetView showGridLines="0" zoomScale="120" zoomScaleNormal="120" workbookViewId="0">
      <selection activeCell="C2" sqref="C2:C21"/>
    </sheetView>
  </sheetViews>
  <sheetFormatPr defaultColWidth="8.6640625" defaultRowHeight="13.8" x14ac:dyDescent="0.3"/>
  <cols>
    <col min="1" max="1" width="14.5546875" style="38" bestFit="1" customWidth="1"/>
    <col min="2" max="2" width="15.109375" style="38" bestFit="1" customWidth="1"/>
    <col min="3" max="3" width="10.109375" style="38" bestFit="1" customWidth="1"/>
    <col min="4" max="4" width="9.5546875" style="38" bestFit="1" customWidth="1"/>
    <col min="5" max="5" width="9.33203125" style="38" bestFit="1" customWidth="1"/>
    <col min="6" max="6" width="14.6640625" style="38" bestFit="1" customWidth="1"/>
    <col min="7" max="7" width="15.44140625" style="38" customWidth="1"/>
    <col min="8" max="8" width="4.6640625" style="38" bestFit="1" customWidth="1"/>
    <col min="9" max="9" width="6.33203125" style="38" bestFit="1" customWidth="1"/>
    <col min="10" max="10" width="4.5546875" style="38" bestFit="1" customWidth="1"/>
    <col min="11" max="16384" width="8.6640625" style="38"/>
  </cols>
  <sheetData>
    <row r="1" spans="1:10" x14ac:dyDescent="0.3">
      <c r="A1" s="61" t="s">
        <v>59</v>
      </c>
      <c r="B1" s="62" t="s">
        <v>61</v>
      </c>
      <c r="C1" s="63" t="s">
        <v>188</v>
      </c>
      <c r="D1" s="61" t="s">
        <v>4</v>
      </c>
      <c r="E1" s="61" t="s">
        <v>185</v>
      </c>
      <c r="F1" s="64" t="s">
        <v>276</v>
      </c>
      <c r="G1" s="64" t="s">
        <v>639</v>
      </c>
      <c r="H1" s="65" t="s">
        <v>188</v>
      </c>
      <c r="I1" s="65" t="s">
        <v>277</v>
      </c>
      <c r="J1" s="65" t="s">
        <v>278</v>
      </c>
    </row>
    <row r="2" spans="1:10" x14ac:dyDescent="0.3">
      <c r="A2" s="66" t="s">
        <v>65</v>
      </c>
      <c r="B2" s="67" t="s">
        <v>256</v>
      </c>
      <c r="C2" s="63">
        <v>42407</v>
      </c>
      <c r="D2" s="38" t="s">
        <v>315</v>
      </c>
      <c r="E2" s="38" t="s">
        <v>316</v>
      </c>
      <c r="F2" s="115" t="s">
        <v>665</v>
      </c>
      <c r="G2" s="38" t="s">
        <v>666</v>
      </c>
    </row>
    <row r="3" spans="1:10" x14ac:dyDescent="0.3">
      <c r="A3" s="66" t="s">
        <v>68</v>
      </c>
      <c r="B3" s="67" t="s">
        <v>257</v>
      </c>
      <c r="C3" s="63">
        <v>43013</v>
      </c>
      <c r="D3" s="38" t="s">
        <v>317</v>
      </c>
      <c r="E3" s="38" t="s">
        <v>318</v>
      </c>
      <c r="F3" s="115" t="s">
        <v>667</v>
      </c>
      <c r="G3" s="38" t="s">
        <v>668</v>
      </c>
    </row>
    <row r="4" spans="1:10" x14ac:dyDescent="0.3">
      <c r="A4" s="66" t="s">
        <v>71</v>
      </c>
      <c r="B4" s="67" t="s">
        <v>258</v>
      </c>
      <c r="C4" s="63">
        <v>43202</v>
      </c>
      <c r="D4" s="38" t="s">
        <v>319</v>
      </c>
      <c r="E4" s="38" t="s">
        <v>320</v>
      </c>
      <c r="F4" s="115" t="s">
        <v>665</v>
      </c>
      <c r="G4" s="38" t="s">
        <v>669</v>
      </c>
    </row>
    <row r="5" spans="1:10" x14ac:dyDescent="0.3">
      <c r="A5" s="66" t="s">
        <v>73</v>
      </c>
      <c r="B5" s="67" t="s">
        <v>259</v>
      </c>
      <c r="C5" s="63">
        <v>42623</v>
      </c>
      <c r="D5" s="38" t="s">
        <v>321</v>
      </c>
      <c r="E5" s="38" t="s">
        <v>322</v>
      </c>
      <c r="F5" s="115" t="s">
        <v>665</v>
      </c>
      <c r="G5" s="38" t="s">
        <v>670</v>
      </c>
    </row>
    <row r="6" spans="1:10" x14ac:dyDescent="0.3">
      <c r="A6" s="66" t="s">
        <v>65</v>
      </c>
      <c r="B6" s="67" t="s">
        <v>260</v>
      </c>
      <c r="C6" s="63">
        <v>42795</v>
      </c>
      <c r="D6" s="38" t="s">
        <v>315</v>
      </c>
      <c r="E6" s="38" t="s">
        <v>316</v>
      </c>
      <c r="F6" s="115" t="s">
        <v>665</v>
      </c>
      <c r="G6" s="38" t="s">
        <v>671</v>
      </c>
    </row>
    <row r="7" spans="1:10" x14ac:dyDescent="0.3">
      <c r="A7" s="66" t="s">
        <v>75</v>
      </c>
      <c r="B7" s="67" t="s">
        <v>261</v>
      </c>
      <c r="C7" s="63">
        <v>42604</v>
      </c>
      <c r="D7" s="38" t="s">
        <v>22</v>
      </c>
      <c r="E7" s="38" t="s">
        <v>323</v>
      </c>
      <c r="F7" s="115" t="s">
        <v>665</v>
      </c>
      <c r="G7" s="38" t="s">
        <v>672</v>
      </c>
    </row>
    <row r="8" spans="1:10" x14ac:dyDescent="0.3">
      <c r="A8" s="66" t="s">
        <v>76</v>
      </c>
      <c r="B8" s="67" t="s">
        <v>262</v>
      </c>
      <c r="C8" s="63">
        <v>42675</v>
      </c>
      <c r="D8" s="38" t="s">
        <v>324</v>
      </c>
      <c r="E8" s="38" t="s">
        <v>325</v>
      </c>
      <c r="F8" s="115" t="s">
        <v>667</v>
      </c>
      <c r="G8" s="38" t="s">
        <v>673</v>
      </c>
    </row>
    <row r="9" spans="1:10" x14ac:dyDescent="0.3">
      <c r="A9" s="66" t="s">
        <v>77</v>
      </c>
      <c r="B9" s="67" t="s">
        <v>263</v>
      </c>
      <c r="C9" s="63">
        <v>42726</v>
      </c>
      <c r="D9" s="38" t="s">
        <v>645</v>
      </c>
      <c r="E9" s="38" t="s">
        <v>646</v>
      </c>
      <c r="F9" s="115" t="s">
        <v>667</v>
      </c>
      <c r="G9" s="38" t="s">
        <v>674</v>
      </c>
    </row>
    <row r="10" spans="1:10" x14ac:dyDescent="0.3">
      <c r="A10" s="66" t="s">
        <v>79</v>
      </c>
      <c r="B10" s="67" t="s">
        <v>264</v>
      </c>
      <c r="C10" s="63">
        <v>42688</v>
      </c>
      <c r="D10" s="38" t="s">
        <v>647</v>
      </c>
      <c r="E10" s="38" t="s">
        <v>648</v>
      </c>
      <c r="F10" s="115" t="s">
        <v>675</v>
      </c>
      <c r="G10" s="38" t="s">
        <v>676</v>
      </c>
    </row>
    <row r="11" spans="1:10" x14ac:dyDescent="0.3">
      <c r="A11" s="66" t="s">
        <v>82</v>
      </c>
      <c r="B11" s="67" t="s">
        <v>265</v>
      </c>
      <c r="C11" s="63">
        <v>43265</v>
      </c>
      <c r="D11" s="38" t="s">
        <v>649</v>
      </c>
      <c r="E11" s="38" t="s">
        <v>650</v>
      </c>
      <c r="F11" s="115" t="s">
        <v>667</v>
      </c>
      <c r="G11" s="38" t="s">
        <v>677</v>
      </c>
    </row>
    <row r="12" spans="1:10" x14ac:dyDescent="0.3">
      <c r="A12" s="66" t="s">
        <v>83</v>
      </c>
      <c r="B12" s="67" t="s">
        <v>266</v>
      </c>
      <c r="C12" s="63">
        <v>42985</v>
      </c>
      <c r="D12" s="38" t="s">
        <v>294</v>
      </c>
      <c r="E12" s="38" t="s">
        <v>295</v>
      </c>
      <c r="F12" s="115" t="s">
        <v>675</v>
      </c>
      <c r="G12" s="38" t="s">
        <v>678</v>
      </c>
    </row>
    <row r="13" spans="1:10" x14ac:dyDescent="0.3">
      <c r="A13" s="66" t="s">
        <v>85</v>
      </c>
      <c r="B13" s="67" t="s">
        <v>267</v>
      </c>
      <c r="C13" s="63">
        <v>43112</v>
      </c>
      <c r="D13" s="38" t="s">
        <v>296</v>
      </c>
      <c r="E13" s="38" t="s">
        <v>297</v>
      </c>
      <c r="F13" s="115" t="s">
        <v>667</v>
      </c>
      <c r="G13" s="38" t="s">
        <v>679</v>
      </c>
    </row>
    <row r="14" spans="1:10" x14ac:dyDescent="0.3">
      <c r="A14" s="66" t="s">
        <v>86</v>
      </c>
      <c r="B14" s="67" t="s">
        <v>268</v>
      </c>
      <c r="C14" s="63">
        <v>42841</v>
      </c>
      <c r="D14" s="38" t="s">
        <v>298</v>
      </c>
      <c r="E14" s="38" t="s">
        <v>299</v>
      </c>
      <c r="F14" s="115" t="s">
        <v>665</v>
      </c>
      <c r="G14" s="38" t="s">
        <v>680</v>
      </c>
    </row>
    <row r="15" spans="1:10" x14ac:dyDescent="0.3">
      <c r="A15" s="66" t="s">
        <v>87</v>
      </c>
      <c r="B15" s="67" t="s">
        <v>269</v>
      </c>
      <c r="C15" s="63">
        <v>43103</v>
      </c>
      <c r="D15" s="38" t="s">
        <v>300</v>
      </c>
      <c r="E15" s="38" t="s">
        <v>301</v>
      </c>
      <c r="F15" s="115" t="s">
        <v>667</v>
      </c>
      <c r="G15" s="38" t="s">
        <v>681</v>
      </c>
    </row>
    <row r="16" spans="1:10" x14ac:dyDescent="0.3">
      <c r="A16" s="66" t="s">
        <v>88</v>
      </c>
      <c r="B16" s="67" t="s">
        <v>270</v>
      </c>
      <c r="C16" s="63">
        <v>42455</v>
      </c>
      <c r="D16" s="38" t="s">
        <v>302</v>
      </c>
      <c r="E16" s="38" t="s">
        <v>303</v>
      </c>
      <c r="F16" s="115" t="s">
        <v>675</v>
      </c>
      <c r="G16" s="38" t="s">
        <v>682</v>
      </c>
    </row>
    <row r="17" spans="1:7" x14ac:dyDescent="0.3">
      <c r="A17" s="66" t="s">
        <v>90</v>
      </c>
      <c r="B17" s="67" t="s">
        <v>271</v>
      </c>
      <c r="C17" s="63">
        <v>42647</v>
      </c>
      <c r="D17" s="38" t="s">
        <v>651</v>
      </c>
      <c r="E17" s="38" t="s">
        <v>652</v>
      </c>
      <c r="F17" s="115" t="s">
        <v>675</v>
      </c>
      <c r="G17" s="38" t="s">
        <v>683</v>
      </c>
    </row>
    <row r="18" spans="1:7" x14ac:dyDescent="0.3">
      <c r="A18" s="66" t="s">
        <v>91</v>
      </c>
      <c r="B18" s="67" t="s">
        <v>272</v>
      </c>
      <c r="C18" s="63">
        <v>43384</v>
      </c>
      <c r="D18" s="38" t="s">
        <v>653</v>
      </c>
      <c r="E18" s="38" t="s">
        <v>654</v>
      </c>
      <c r="F18" s="115" t="s">
        <v>665</v>
      </c>
      <c r="G18" s="38" t="s">
        <v>684</v>
      </c>
    </row>
    <row r="19" spans="1:7" x14ac:dyDescent="0.3">
      <c r="A19" s="66" t="s">
        <v>92</v>
      </c>
      <c r="B19" s="67" t="s">
        <v>273</v>
      </c>
      <c r="C19" s="63">
        <v>42676</v>
      </c>
      <c r="D19" s="38" t="s">
        <v>655</v>
      </c>
      <c r="E19" s="38" t="s">
        <v>656</v>
      </c>
      <c r="F19" s="115" t="s">
        <v>675</v>
      </c>
      <c r="G19" s="38" t="s">
        <v>685</v>
      </c>
    </row>
    <row r="20" spans="1:7" x14ac:dyDescent="0.3">
      <c r="A20" s="66" t="s">
        <v>93</v>
      </c>
      <c r="B20" s="67" t="s">
        <v>274</v>
      </c>
      <c r="C20" s="63">
        <v>42377</v>
      </c>
      <c r="D20" s="38" t="s">
        <v>22</v>
      </c>
      <c r="E20" s="38" t="s">
        <v>657</v>
      </c>
      <c r="F20" s="115" t="s">
        <v>665</v>
      </c>
      <c r="G20" s="38" t="s">
        <v>686</v>
      </c>
    </row>
    <row r="21" spans="1:7" x14ac:dyDescent="0.3">
      <c r="A21" s="66" t="s">
        <v>94</v>
      </c>
      <c r="B21" s="67" t="s">
        <v>275</v>
      </c>
      <c r="C21" s="63">
        <v>43240</v>
      </c>
      <c r="D21" s="38" t="s">
        <v>658</v>
      </c>
      <c r="E21" s="38" t="s">
        <v>659</v>
      </c>
      <c r="F21" s="115" t="s">
        <v>675</v>
      </c>
      <c r="G21" s="38" t="s">
        <v>687</v>
      </c>
    </row>
    <row r="22" spans="1:7" x14ac:dyDescent="0.3">
      <c r="A22" s="59"/>
      <c r="C22" s="57"/>
      <c r="F22" s="115"/>
    </row>
    <row r="23" spans="1:7" x14ac:dyDescent="0.3">
      <c r="C23" s="57"/>
      <c r="F23" s="115"/>
    </row>
    <row r="24" spans="1:7" x14ac:dyDescent="0.3">
      <c r="C24" s="57"/>
    </row>
    <row r="25" spans="1:7" x14ac:dyDescent="0.3">
      <c r="C25" s="57"/>
    </row>
    <row r="26" spans="1:7" x14ac:dyDescent="0.3">
      <c r="C26" s="57"/>
    </row>
    <row r="27" spans="1:7" x14ac:dyDescent="0.3">
      <c r="C27" s="57"/>
    </row>
    <row r="28" spans="1:7" x14ac:dyDescent="0.3">
      <c r="C28" s="57"/>
    </row>
    <row r="29" spans="1:7" x14ac:dyDescent="0.3">
      <c r="C29" s="5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16"/>
  <sheetViews>
    <sheetView showGridLines="0" workbookViewId="0">
      <selection activeCell="G19" sqref="G19"/>
    </sheetView>
  </sheetViews>
  <sheetFormatPr defaultRowHeight="14.4" x14ac:dyDescent="0.3"/>
  <sheetData>
    <row r="1" spans="1:5" x14ac:dyDescent="0.3">
      <c r="A1" s="17" t="s">
        <v>0</v>
      </c>
      <c r="D1" s="18" t="s">
        <v>32</v>
      </c>
      <c r="E1" s="19" t="s">
        <v>0</v>
      </c>
    </row>
    <row r="2" spans="1:5" x14ac:dyDescent="0.3">
      <c r="A2" s="2" t="s">
        <v>21</v>
      </c>
      <c r="D2" s="7">
        <v>111</v>
      </c>
      <c r="E2" s="7" t="s">
        <v>186</v>
      </c>
    </row>
    <row r="3" spans="1:5" x14ac:dyDescent="0.3">
      <c r="A3" s="2" t="s">
        <v>33</v>
      </c>
      <c r="D3" s="7">
        <v>123</v>
      </c>
      <c r="E3" s="7" t="s">
        <v>21</v>
      </c>
    </row>
    <row r="4" spans="1:5" x14ac:dyDescent="0.3">
      <c r="A4" s="2" t="s">
        <v>23</v>
      </c>
      <c r="D4" s="7">
        <v>222</v>
      </c>
      <c r="E4" s="7" t="s">
        <v>186</v>
      </c>
    </row>
    <row r="5" spans="1:5" x14ac:dyDescent="0.3">
      <c r="A5" s="2" t="s">
        <v>34</v>
      </c>
      <c r="D5" s="7">
        <v>145</v>
      </c>
      <c r="E5" s="7" t="s">
        <v>24</v>
      </c>
    </row>
    <row r="6" spans="1:5" x14ac:dyDescent="0.3">
      <c r="A6" s="2" t="s">
        <v>22</v>
      </c>
      <c r="D6" s="7">
        <v>175</v>
      </c>
      <c r="E6" s="7" t="s">
        <v>21</v>
      </c>
    </row>
    <row r="7" spans="1:5" x14ac:dyDescent="0.3">
      <c r="A7" s="2" t="s">
        <v>35</v>
      </c>
      <c r="D7" s="7">
        <v>222</v>
      </c>
      <c r="E7" s="7" t="s">
        <v>186</v>
      </c>
    </row>
    <row r="8" spans="1:5" x14ac:dyDescent="0.3">
      <c r="A8" s="2" t="s">
        <v>7</v>
      </c>
    </row>
    <row r="9" spans="1:5" x14ac:dyDescent="0.3">
      <c r="A9" s="2" t="s">
        <v>23</v>
      </c>
    </row>
    <row r="10" spans="1:5" x14ac:dyDescent="0.3">
      <c r="A10" s="2" t="s">
        <v>34</v>
      </c>
    </row>
    <row r="11" spans="1:5" x14ac:dyDescent="0.3">
      <c r="A11" s="2" t="s">
        <v>22</v>
      </c>
    </row>
    <row r="12" spans="1:5" x14ac:dyDescent="0.3">
      <c r="A12" s="2" t="s">
        <v>35</v>
      </c>
    </row>
    <row r="13" spans="1:5" x14ac:dyDescent="0.3">
      <c r="A13" s="2" t="s">
        <v>23</v>
      </c>
    </row>
    <row r="14" spans="1:5" x14ac:dyDescent="0.3">
      <c r="A14" s="2" t="s">
        <v>34</v>
      </c>
    </row>
    <row r="15" spans="1:5" x14ac:dyDescent="0.3">
      <c r="A15" s="2" t="s">
        <v>22</v>
      </c>
    </row>
    <row r="16" spans="1:5" x14ac:dyDescent="0.3">
      <c r="A16" s="2" t="s">
        <v>35</v>
      </c>
    </row>
  </sheetData>
  <conditionalFormatting sqref="A1:A16">
    <cfRule type="duplicateValues" dxfId="4" priority="2"/>
    <cfRule type="duplicateValues" dxfId="3"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E8"/>
  <sheetViews>
    <sheetView showGridLines="0" workbookViewId="0">
      <selection sqref="A1:A17"/>
    </sheetView>
  </sheetViews>
  <sheetFormatPr defaultRowHeight="14.4" x14ac:dyDescent="0.3"/>
  <sheetData>
    <row r="1" spans="1:5" x14ac:dyDescent="0.3">
      <c r="A1" s="17" t="s">
        <v>0</v>
      </c>
      <c r="D1" s="18" t="s">
        <v>32</v>
      </c>
      <c r="E1" s="19" t="s">
        <v>0</v>
      </c>
    </row>
    <row r="2" spans="1:5" x14ac:dyDescent="0.3">
      <c r="A2" s="2" t="s">
        <v>21</v>
      </c>
      <c r="D2" s="7">
        <v>111</v>
      </c>
      <c r="E2" s="7" t="s">
        <v>186</v>
      </c>
    </row>
    <row r="3" spans="1:5" x14ac:dyDescent="0.3">
      <c r="A3" s="2" t="s">
        <v>33</v>
      </c>
      <c r="D3" s="7">
        <v>123</v>
      </c>
      <c r="E3" s="7" t="s">
        <v>21</v>
      </c>
    </row>
    <row r="4" spans="1:5" x14ac:dyDescent="0.3">
      <c r="A4" s="2" t="s">
        <v>23</v>
      </c>
      <c r="D4" s="7">
        <v>222</v>
      </c>
      <c r="E4" s="7" t="s">
        <v>186</v>
      </c>
    </row>
    <row r="5" spans="1:5" x14ac:dyDescent="0.3">
      <c r="A5" s="2" t="s">
        <v>34</v>
      </c>
      <c r="D5" s="7">
        <v>145</v>
      </c>
      <c r="E5" s="7" t="s">
        <v>24</v>
      </c>
    </row>
    <row r="6" spans="1:5" x14ac:dyDescent="0.3">
      <c r="A6" s="2" t="s">
        <v>22</v>
      </c>
      <c r="D6" s="7">
        <v>175</v>
      </c>
      <c r="E6" s="7" t="s">
        <v>21</v>
      </c>
    </row>
    <row r="7" spans="1:5" x14ac:dyDescent="0.3">
      <c r="A7" s="2" t="s">
        <v>35</v>
      </c>
      <c r="D7" s="7">
        <v>222</v>
      </c>
      <c r="E7" s="7" t="s">
        <v>186</v>
      </c>
    </row>
    <row r="8" spans="1:5" x14ac:dyDescent="0.3">
      <c r="A8" s="2" t="s">
        <v>7</v>
      </c>
      <c r="D8" s="102"/>
      <c r="E8" s="10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Sorting and Filtering</vt:lpstr>
      <vt:lpstr>HOME</vt:lpstr>
      <vt:lpstr>Data Formatting</vt:lpstr>
      <vt:lpstr>Shortcut Keys</vt:lpstr>
      <vt:lpstr>Hyperlink</vt:lpstr>
      <vt:lpstr>Freezing &amp; Splitting Panes</vt:lpstr>
      <vt:lpstr>Text to Columns</vt:lpstr>
      <vt:lpstr>Highlight Duplicate Values</vt:lpstr>
      <vt:lpstr>Remove Duplicates</vt:lpstr>
      <vt:lpstr>Data Validation</vt:lpstr>
      <vt:lpstr>Group-Ungroup Sample</vt:lpstr>
      <vt:lpstr>Group-Ungroup</vt:lpstr>
      <vt:lpstr>Cell Reference</vt:lpstr>
      <vt:lpstr>Text Functions</vt:lpstr>
      <vt:lpstr>Date Functions</vt:lpstr>
      <vt:lpstr>Maths &amp; Stats Functions</vt:lpstr>
      <vt:lpstr>SUBTOTAL</vt:lpstr>
      <vt:lpstr>SUMPRODUCT</vt:lpstr>
      <vt:lpstr>Lookup Data</vt:lpstr>
      <vt:lpstr>VLOOKUP</vt:lpstr>
      <vt:lpstr>HLOOKUP</vt:lpstr>
      <vt:lpstr>INDEX-MATCH</vt:lpstr>
      <vt:lpstr>Logical Functions</vt:lpstr>
      <vt:lpstr>OFFSET</vt:lpstr>
      <vt:lpstr>Conditional Formatting</vt:lpstr>
      <vt:lpstr>Charts-1</vt:lpstr>
      <vt:lpstr>Charts 2</vt:lpstr>
      <vt:lpstr>Charts 3</vt:lpstr>
      <vt:lpstr>Charts 4</vt:lpstr>
      <vt:lpstr>Sheet1</vt:lpstr>
      <vt:lpstr>PivotData</vt:lpstr>
      <vt:lpstr>Slicer</vt:lpstr>
      <vt:lpstr>Data Security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2022-08-29T00:43:37Z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70bde5d7-622f-4e17-aa3f-0deca4c5f449</vt:lpwstr>
  </property>
</Properties>
</file>