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<sst xmlns="http://schemas.openxmlformats.org/spreadsheetml/2006/main" count="40" uniqueCount="40">
  <si>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Output needed</t>
  </si>
  <si>
    <t xml:space="preserve">Output data</t>
  </si>
  <si>
    <t xml:space="preserve">ARR Start Date</t>
  </si>
  <si>
    <t xml:space="preserve">ARR End Date</t>
  </si>
  <si>
    <t xml:space="preserve">ARR</t>
  </si>
  <si>
    <t xml:space="preserve">Contract Length Variance Alert</t>
  </si>
  <si>
    <t xml:space="preserve">A Contract can only have one segment with type subscription.</t>
  </si>
  <si>
    <t xml:space="preserve">Input data</t>
  </si>
  <si>
    <t xml:space="preserve">Contract Booked Date</t>
  </si>
  <si>
    <t xml:space="preserve">Subscription Segment Start Date</t>
  </si>
  <si>
    <t xml:space="preserve">Subscription Segment End Date</t>
  </si>
  <si>
    <t xml:space="preserve">Segment Total Value</t>
  </si>
  <si>
    <t xml:space="preserve">ARR Override Date</t>
  </si>
  <si>
    <t xml:space="preserve">Rules:</t>
  </si>
  <si>
    <t xml:space="preserve">if ARR Override Date set:</t>
  </si>
  <si>
    <t xml:space="preserve">then ARR Start Date = ARR Override Date</t>
  </si>
  <si>
    <t xml:space="preserve">if ARR Override Date not set:</t>
  </si>
  <si>
    <t xml:space="preserve">if Contract Booked Date earlier than SS Start Date, then ARR Start Date = Contract Booked Date</t>
  </si>
  <si>
    <t xml:space="preserve">if SS Start Date earlier than Contract Booked Date, then ARR Start Date = SS Start Date</t>
  </si>
  <si>
    <t xml:space="preserve">ARR End Date = SS End Date</t>
  </si>
  <si>
    <t xml:space="preserve">(need to calculate contract length)</t>
  </si>
  <si>
    <t xml:space="preserve">ARR :=</t>
  </si>
  <si>
    <t xml:space="preserve">Contract Length  = (SS End Date - SS Start Date / 30.42) rounded to zero decimal points</t>
  </si>
  <si>
    <t xml:space="preserve">ARR = (Segment Total Value / Contract Length) * 12</t>
  </si>
  <si>
    <t xml:space="preserve">Contract Length Variance Alert:</t>
  </si>
  <si>
    <t xml:space="preserve">If decimal portion of Contract Length unrounded &gt; 0.2 then alert set, otherwise alert unset</t>
  </si>
  <si>
    <t xml:space="preserve">(Can always assume that monthly/quarterly reporting on ARR applies at the last day of each month)</t>
  </si>
  <si>
    <t xml:space="preserve">If Segment is linked to Contract that is a renewal:</t>
  </si>
  <si>
    <t xml:space="preserve">if ARR Start Date (of renewing contract) more than one day after the ARR End Date (of the renewed contract):</t>
  </si>
  <si>
    <t xml:space="preserve">ARR End Date (of renewed contract) = ARR Start Date (of renewing contract) – 1 day</t>
  </si>
  <si>
    <t xml:space="preserve">'## principle is the ending ARR date of prior contract is extended to immediately before the ARR start date of new one</t>
  </si>
  <si>
    <t xml:space="preserve">Bookings:</t>
  </si>
  <si>
    <t xml:space="preserve">Any contract with Contract Date in period</t>
  </si>
  <si>
    <t xml:space="preserve">Bookings value = Total Value </t>
  </si>
  <si>
    <t xml:space="preserve">ARR Metrics – New, Expansion, Contraction, Churn – Starting &amp; Ending</t>
  </si>
  <si>
    <t xml:space="preserve">if ARR End Date in period, and no renewal contract – then ARR → Churn</t>
  </si>
  <si>
    <t xml:space="preserve">if ARR End Date in period, and renewal contract with Start Date in period:</t>
  </si>
  <si>
    <t xml:space="preserve">if prior contract ARR &lt; renewing contract ARR, diff ARR → Expansion</t>
  </si>
  <si>
    <t xml:space="preserve">if prior contract ARR &gt; renewing contract ARR, diff ARR → Contraction</t>
  </si>
  <si>
    <t xml:space="preserve">if ARR Start Date in period, and not a renewing contract, then ARR → New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</si>
</sst>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56" activeCellId="0" sqref="B56"/>
    </sheetView>
  </sheetViews>
  <sheetFormatPr defaultColWidth="8.40234375" defaultRowHeight="15" zeroHeight="false" outlineLevelRow="0" outlineLevelCol="0"/>
  <cols>
    <col collapsed="false" customWidth="true" hidden="false" outlineLevel="0" max="18" min="18" style="0" width="11.57"/>
    <col collapsed="false" customWidth="true" hidden="false" outlineLevel="0" max="21" min="21" style="0" width="12.57"/>
    <col collapsed="false" customWidth="true" hidden="false" outlineLevel="0" max="22" min="22" style="0" width="12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V3" s="1" t="n">
        <v>45031</v>
      </c>
      <c r="Y3" s="0" t="n">
        <v>30000</v>
      </c>
      <c r="AA3" s="0" t="n">
        <v>0.1</v>
      </c>
    </row>
    <row r="4" customFormat="false" ht="15" hidden="false" customHeight="false" outlineLevel="0" collapsed="false">
      <c r="B4" s="0" t="s">
        <v>2</v>
      </c>
    </row>
    <row r="5" customFormat="false" ht="15" hidden="false" customHeight="false" outlineLevel="0" collapsed="false">
      <c r="B5" s="0" t="s">
        <v>3</v>
      </c>
      <c r="U5" s="1" t="n">
        <v>44927</v>
      </c>
      <c r="V5" s="0" t="n">
        <f aca="false">_xlfn.DAYS($V$3,U5)</f>
        <v>104</v>
      </c>
      <c r="W5" s="0" t="n">
        <f aca="false">V5/$R$22</f>
        <v>3.41917808219178</v>
      </c>
      <c r="X5" s="0" t="n">
        <f aca="false">ROUND(W5,0)</f>
        <v>3</v>
      </c>
      <c r="Y5" s="0" t="n">
        <f aca="false">$Y$3/X5*12</f>
        <v>120000</v>
      </c>
      <c r="Z5" s="0" t="n">
        <f aca="false">W5-TRUNC(W5)</f>
        <v>0.419178082191781</v>
      </c>
      <c r="AA5" s="0" t="n">
        <f aca="false">X5-W5</f>
        <v>-0.419178082191781</v>
      </c>
      <c r="AB5" s="0" t="str">
        <f aca="false">IF(ABS(AA5)&gt;$AA$3,"ALERT","")</f>
        <v>ALERT</v>
      </c>
    </row>
    <row r="6" customFormat="false" ht="15" hidden="false" customHeight="false" outlineLevel="0" collapsed="false">
      <c r="B6" s="0" t="s">
        <v>4</v>
      </c>
      <c r="U6" s="1" t="n">
        <f aca="false">U5+1</f>
        <v>44928</v>
      </c>
      <c r="V6" s="0" t="n">
        <f aca="false">_xlfn.DAYS($V$3,U6)</f>
        <v>103</v>
      </c>
      <c r="W6" s="0" t="n">
        <f aca="false">V6/$R$22</f>
        <v>3.38630136986301</v>
      </c>
      <c r="X6" s="0" t="n">
        <f aca="false">ROUND(W6,0)</f>
        <v>3</v>
      </c>
      <c r="Y6" s="0" t="n">
        <f aca="false">$Y$3/X6*12</f>
        <v>120000</v>
      </c>
      <c r="Z6" s="0" t="n">
        <f aca="false">W6-TRUNC(W6)</f>
        <v>0.386301369863014</v>
      </c>
      <c r="AA6" s="0" t="n">
        <f aca="false">X6-W6</f>
        <v>-0.386301369863014</v>
      </c>
      <c r="AB6" s="0" t="str">
        <f aca="false">IF(ABS(AA6)&gt;$AA$3,"ALERT","")</f>
        <v>ALERT</v>
      </c>
    </row>
    <row r="7" customFormat="false" ht="15" hidden="false" customHeight="false" outlineLevel="0" collapsed="false">
      <c r="B7" s="0" t="s">
        <v>5</v>
      </c>
      <c r="K7" s="0" t="s">
        <v>6</v>
      </c>
      <c r="U7" s="1" t="n">
        <f aca="false">U6+1</f>
        <v>44929</v>
      </c>
      <c r="V7" s="0" t="n">
        <f aca="false">_xlfn.DAYS($V$3,U7)</f>
        <v>102</v>
      </c>
      <c r="W7" s="0" t="n">
        <f aca="false">V7/$R$22</f>
        <v>3.35342465753425</v>
      </c>
      <c r="X7" s="0" t="n">
        <f aca="false">ROUND(W7,0)</f>
        <v>3</v>
      </c>
      <c r="Y7" s="0" t="n">
        <f aca="false">$Y$3/X7*12</f>
        <v>120000</v>
      </c>
      <c r="Z7" s="0" t="n">
        <f aca="false">W7-TRUNC(W7)</f>
        <v>0.353424657534247</v>
      </c>
      <c r="AA7" s="0" t="n">
        <f aca="false">X7-W7</f>
        <v>-0.353424657534247</v>
      </c>
      <c r="AB7" s="0" t="str">
        <f aca="false">IF(ABS(AA7)&gt;$AA$3,"ALERT","")</f>
        <v>ALERT</v>
      </c>
    </row>
    <row r="8" customFormat="false" ht="15" hidden="false" customHeight="false" outlineLevel="0" collapsed="false">
      <c r="U8" s="1" t="n">
        <f aca="false">U7+1</f>
        <v>44930</v>
      </c>
      <c r="V8" s="0" t="n">
        <f aca="false">_xlfn.DAYS($V$3,U8)</f>
        <v>101</v>
      </c>
      <c r="W8" s="0" t="n">
        <f aca="false">V8/$R$22</f>
        <v>3.32054794520548</v>
      </c>
      <c r="X8" s="0" t="n">
        <f aca="false">ROUND(W8,0)</f>
        <v>3</v>
      </c>
      <c r="Y8" s="0" t="n">
        <f aca="false">$Y$3/X8*12</f>
        <v>120000</v>
      </c>
      <c r="Z8" s="0" t="n">
        <f aca="false">W8-TRUNC(W8)</f>
        <v>0.320547945205479</v>
      </c>
      <c r="AA8" s="0" t="n">
        <f aca="false">X8-W8</f>
        <v>-0.320547945205479</v>
      </c>
      <c r="AB8" s="0" t="str">
        <f aca="false">IF(ABS(AA8)&gt;$AA$3,"ALERT","")</f>
        <v>ALERT</v>
      </c>
    </row>
    <row r="9" customFormat="false" ht="15" hidden="false" customHeight="false" outlineLevel="0" collapsed="false">
      <c r="A9" s="0" t="s">
        <v>7</v>
      </c>
      <c r="U9" s="1" t="n">
        <f aca="false">U8+1</f>
        <v>44931</v>
      </c>
      <c r="V9" s="0" t="n">
        <f aca="false">_xlfn.DAYS($V$3,U9)</f>
        <v>100</v>
      </c>
      <c r="W9" s="0" t="n">
        <f aca="false">V9/$R$22</f>
        <v>3.28767123287671</v>
      </c>
      <c r="X9" s="0" t="n">
        <f aca="false">ROUND(W9,0)</f>
        <v>3</v>
      </c>
      <c r="Y9" s="0" t="n">
        <f aca="false">$Y$3/X9*12</f>
        <v>120000</v>
      </c>
      <c r="Z9" s="0" t="n">
        <f aca="false">W9-TRUNC(W9)</f>
        <v>0.287671232876712</v>
      </c>
      <c r="AA9" s="0" t="n">
        <f aca="false">X9-W9</f>
        <v>-0.287671232876712</v>
      </c>
      <c r="AB9" s="0" t="str">
        <f aca="false">IF(ABS(AA9)&gt;$AA$3,"ALERT","")</f>
        <v>ALERT</v>
      </c>
    </row>
    <row r="10" customFormat="false" ht="15" hidden="false" customHeight="false" outlineLevel="0" collapsed="false">
      <c r="B10" s="0" t="s">
        <v>8</v>
      </c>
      <c r="R10" s="0" t="n">
        <v>31</v>
      </c>
      <c r="U10" s="1" t="n">
        <f aca="false">U9+1</f>
        <v>44932</v>
      </c>
      <c r="V10" s="0" t="n">
        <f aca="false">_xlfn.DAYS($V$3,U10)</f>
        <v>99</v>
      </c>
      <c r="W10" s="0" t="n">
        <f aca="false">V10/$R$22</f>
        <v>3.25479452054795</v>
      </c>
      <c r="X10" s="0" t="n">
        <f aca="false">ROUND(W10,0)</f>
        <v>3</v>
      </c>
      <c r="Y10" s="0" t="n">
        <f aca="false">$Y$3/X10*12</f>
        <v>120000</v>
      </c>
      <c r="Z10" s="0" t="n">
        <f aca="false">W10-TRUNC(W10)</f>
        <v>0.254794520547945</v>
      </c>
      <c r="AA10" s="0" t="n">
        <f aca="false">X10-W10</f>
        <v>-0.254794520547945</v>
      </c>
      <c r="AB10" s="0" t="str">
        <f aca="false">IF(ABS(AA10)&gt;$AA$3,"ALERT","")</f>
        <v>ALERT</v>
      </c>
    </row>
    <row r="11" customFormat="false" ht="15" hidden="false" customHeight="false" outlineLevel="0" collapsed="false">
      <c r="B11" s="0" t="s">
        <v>9</v>
      </c>
      <c r="R11" s="0" t="n">
        <v>28</v>
      </c>
      <c r="U11" s="1" t="n">
        <f aca="false">U10+1</f>
        <v>44933</v>
      </c>
      <c r="V11" s="0" t="n">
        <f aca="false">_xlfn.DAYS($V$3,U11)</f>
        <v>98</v>
      </c>
      <c r="W11" s="0" t="n">
        <f aca="false">V11/$R$22</f>
        <v>3.22191780821918</v>
      </c>
      <c r="X11" s="0" t="n">
        <f aca="false">ROUND(W11,0)</f>
        <v>3</v>
      </c>
      <c r="Y11" s="0" t="n">
        <f aca="false">$Y$3/X11*12</f>
        <v>120000</v>
      </c>
      <c r="Z11" s="0" t="n">
        <f aca="false">W11-TRUNC(W11)</f>
        <v>0.221917808219178</v>
      </c>
      <c r="AA11" s="0" t="n">
        <f aca="false">X11-W11</f>
        <v>-0.221917808219178</v>
      </c>
      <c r="AB11" s="0" t="str">
        <f aca="false">IF(ABS(AA11)&gt;$AA$3,"ALERT","")</f>
        <v>ALERT</v>
      </c>
    </row>
    <row r="12" customFormat="false" ht="15" hidden="false" customHeight="false" outlineLevel="0" collapsed="false">
      <c r="B12" s="0" t="s">
        <v>10</v>
      </c>
      <c r="R12" s="0" t="n">
        <v>31</v>
      </c>
      <c r="U12" s="1" t="n">
        <f aca="false">U11+1</f>
        <v>44934</v>
      </c>
      <c r="V12" s="0" t="n">
        <f aca="false">_xlfn.DAYS($V$3,U12)</f>
        <v>97</v>
      </c>
      <c r="W12" s="0" t="n">
        <f aca="false">V12/$R$22</f>
        <v>3.18904109589041</v>
      </c>
      <c r="X12" s="0" t="n">
        <f aca="false">ROUND(W12,0)</f>
        <v>3</v>
      </c>
      <c r="Y12" s="0" t="n">
        <f aca="false">$Y$3/X12*12</f>
        <v>120000</v>
      </c>
      <c r="Z12" s="0" t="n">
        <f aca="false">W12-TRUNC(W12)</f>
        <v>0.189041095890411</v>
      </c>
      <c r="AA12" s="0" t="n">
        <f aca="false">X12-W12</f>
        <v>-0.189041095890411</v>
      </c>
      <c r="AB12" s="0" t="str">
        <f aca="false">IF(ABS(AA12)&gt;$AA$3,"ALERT","")</f>
        <v>ALERT</v>
      </c>
    </row>
    <row r="13" customFormat="false" ht="15" hidden="false" customHeight="false" outlineLevel="0" collapsed="false">
      <c r="B13" s="0" t="s">
        <v>11</v>
      </c>
      <c r="R13" s="0" t="n">
        <v>30</v>
      </c>
      <c r="U13" s="1" t="n">
        <f aca="false">U12+1</f>
        <v>44935</v>
      </c>
      <c r="V13" s="0" t="n">
        <f aca="false">_xlfn.DAYS($V$3,U13)</f>
        <v>96</v>
      </c>
      <c r="W13" s="0" t="n">
        <f aca="false">V13/$R$22</f>
        <v>3.15616438356164</v>
      </c>
      <c r="X13" s="0" t="n">
        <f aca="false">ROUND(W13,0)</f>
        <v>3</v>
      </c>
      <c r="Y13" s="0" t="n">
        <f aca="false">$Y$3/X13*12</f>
        <v>120000</v>
      </c>
      <c r="Z13" s="0" t="n">
        <f aca="false">W13-TRUNC(W13)</f>
        <v>0.156164383561644</v>
      </c>
      <c r="AA13" s="0" t="n">
        <f aca="false">X13-W13</f>
        <v>-0.156164383561644</v>
      </c>
      <c r="AB13" s="0" t="str">
        <f aca="false">IF(ABS(AA13)&gt;$AA$3,"ALERT","")</f>
        <v>ALERT</v>
      </c>
    </row>
    <row r="14" customFormat="false" ht="15" hidden="false" customHeight="false" outlineLevel="0" collapsed="false">
      <c r="B14" s="0" t="s">
        <v>12</v>
      </c>
      <c r="R14" s="0" t="n">
        <v>31</v>
      </c>
      <c r="U14" s="1" t="n">
        <f aca="false">U13+1</f>
        <v>44936</v>
      </c>
      <c r="V14" s="0" t="n">
        <f aca="false">_xlfn.DAYS($V$3,U14)</f>
        <v>95</v>
      </c>
      <c r="W14" s="0" t="n">
        <f aca="false">V14/$R$22</f>
        <v>3.12328767123288</v>
      </c>
      <c r="X14" s="0" t="n">
        <f aca="false">ROUND(W14,0)</f>
        <v>3</v>
      </c>
      <c r="Y14" s="0" t="n">
        <f aca="false">$Y$3/X14*12</f>
        <v>120000</v>
      </c>
      <c r="Z14" s="0" t="n">
        <f aca="false">W14-TRUNC(W14)</f>
        <v>0.123287671232877</v>
      </c>
      <c r="AA14" s="0" t="n">
        <f aca="false">X14-W14</f>
        <v>-0.123287671232877</v>
      </c>
      <c r="AB14" s="0" t="str">
        <f aca="false">IF(ABS(AA14)&gt;$AA$3,"ALERT","")</f>
        <v>ALERT</v>
      </c>
    </row>
    <row r="15" customFormat="false" ht="15" hidden="false" customHeight="false" outlineLevel="0" collapsed="false">
      <c r="R15" s="0" t="n">
        <v>30</v>
      </c>
      <c r="U15" s="1" t="n">
        <f aca="false">U14+1</f>
        <v>44937</v>
      </c>
      <c r="V15" s="0" t="n">
        <f aca="false">_xlfn.DAYS($V$3,U15)</f>
        <v>94</v>
      </c>
      <c r="W15" s="0" t="n">
        <f aca="false">V15/$R$22</f>
        <v>3.09041095890411</v>
      </c>
      <c r="X15" s="0" t="n">
        <f aca="false">ROUND(W15,0)</f>
        <v>3</v>
      </c>
      <c r="Y15" s="0" t="n">
        <f aca="false">$Y$3/X15*12</f>
        <v>120000</v>
      </c>
      <c r="Z15" s="0" t="n">
        <f aca="false">W15-TRUNC(W15)</f>
        <v>0.0904109589041093</v>
      </c>
      <c r="AA15" s="0" t="n">
        <f aca="false">X15-W15</f>
        <v>-0.0904109589041093</v>
      </c>
      <c r="AB15" s="0" t="str">
        <f aca="false">IF(ABS(AA15)&gt;$AA$3,"ALERT","")</f>
        <v/>
      </c>
    </row>
    <row r="16" customFormat="false" ht="15" hidden="false" customHeight="false" outlineLevel="0" collapsed="false">
      <c r="R16" s="0" t="n">
        <v>31</v>
      </c>
      <c r="U16" s="1" t="n">
        <f aca="false">U15+1</f>
        <v>44938</v>
      </c>
      <c r="V16" s="0" t="n">
        <f aca="false">_xlfn.DAYS($V$3,U16)</f>
        <v>93</v>
      </c>
      <c r="W16" s="0" t="n">
        <f aca="false">V16/$R$22</f>
        <v>3.05753424657534</v>
      </c>
      <c r="X16" s="0" t="n">
        <f aca="false">ROUND(W16,0)</f>
        <v>3</v>
      </c>
      <c r="Y16" s="0" t="n">
        <f aca="false">$Y$3/X16*12</f>
        <v>120000</v>
      </c>
      <c r="Z16" s="0" t="n">
        <f aca="false">W16-TRUNC(W16)</f>
        <v>0.0575342465753423</v>
      </c>
      <c r="AA16" s="0" t="n">
        <f aca="false">X16-W16</f>
        <v>-0.0575342465753423</v>
      </c>
      <c r="AB16" s="0" t="str">
        <f aca="false">IF(ABS(AA16)&gt;$AA$3,"ALERT","")</f>
        <v/>
      </c>
    </row>
    <row r="17" customFormat="false" ht="15" hidden="false" customHeight="false" outlineLevel="0" collapsed="false">
      <c r="A17" s="0" t="s">
        <v>13</v>
      </c>
      <c r="R17" s="0" t="n">
        <v>31</v>
      </c>
      <c r="U17" s="1" t="n">
        <f aca="false">U16+1</f>
        <v>44939</v>
      </c>
      <c r="V17" s="0" t="n">
        <f aca="false">_xlfn.DAYS($V$3,U17)</f>
        <v>92</v>
      </c>
      <c r="W17" s="0" t="n">
        <f aca="false">V17/$R$22</f>
        <v>3.02465753424658</v>
      </c>
      <c r="X17" s="0" t="n">
        <f aca="false">ROUND(W17,0)</f>
        <v>3</v>
      </c>
      <c r="Y17" s="0" t="n">
        <f aca="false">$Y$3/X17*12</f>
        <v>120000</v>
      </c>
      <c r="Z17" s="0" t="n">
        <f aca="false">W17-TRUNC(W17)</f>
        <v>0.0246575342465754</v>
      </c>
      <c r="AA17" s="0" t="n">
        <f aca="false">X17-W17</f>
        <v>-0.0246575342465754</v>
      </c>
      <c r="AB17" s="0" t="str">
        <f aca="false">IF(ABS(AA17)&gt;$AA$3,"ALERT","")</f>
        <v/>
      </c>
    </row>
    <row r="18" customFormat="false" ht="15" hidden="false" customHeight="false" outlineLevel="0" collapsed="false">
      <c r="B18" s="0" t="s">
        <v>14</v>
      </c>
      <c r="R18" s="0" t="n">
        <v>30</v>
      </c>
      <c r="U18" s="1" t="n">
        <f aca="false">U17+1</f>
        <v>44940</v>
      </c>
      <c r="V18" s="0" t="n">
        <f aca="false">_xlfn.DAYS($V$3,U18)</f>
        <v>91</v>
      </c>
      <c r="W18" s="0" t="n">
        <f aca="false">V18/$R$22</f>
        <v>2.99178082191781</v>
      </c>
      <c r="X18" s="0" t="n">
        <f aca="false">ROUND(W18,0)</f>
        <v>3</v>
      </c>
      <c r="Y18" s="0" t="n">
        <f aca="false">$Y$3/X18*12</f>
        <v>120000</v>
      </c>
      <c r="Z18" s="0" t="n">
        <f aca="false">W18-TRUNC(W18)</f>
        <v>0.991780821917808</v>
      </c>
      <c r="AA18" s="0" t="n">
        <f aca="false">X18-W18</f>
        <v>0.00821917808219208</v>
      </c>
      <c r="AB18" s="0" t="str">
        <f aca="false">IF(ABS(AA18)&gt;$AA$3,"ALERT","")</f>
        <v/>
      </c>
    </row>
    <row r="19" customFormat="false" ht="15" hidden="false" customHeight="false" outlineLevel="0" collapsed="false">
      <c r="C19" s="0" t="s">
        <v>15</v>
      </c>
      <c r="R19" s="0" t="n">
        <v>31</v>
      </c>
      <c r="U19" s="1" t="n">
        <f aca="false">U18+1</f>
        <v>44941</v>
      </c>
      <c r="V19" s="0" t="n">
        <f aca="false">_xlfn.DAYS($V$3,U19)</f>
        <v>90</v>
      </c>
      <c r="W19" s="0" t="n">
        <f aca="false">V19/$R$22</f>
        <v>2.95890410958904</v>
      </c>
      <c r="X19" s="0" t="n">
        <f aca="false">ROUND(W19,0)</f>
        <v>3</v>
      </c>
      <c r="Y19" s="0" t="n">
        <f aca="false">$Y$3/X19*12</f>
        <v>120000</v>
      </c>
      <c r="Z19" s="0" t="n">
        <f aca="false">W19-TRUNC(W19)</f>
        <v>0.958904109589041</v>
      </c>
      <c r="AA19" s="0" t="n">
        <f aca="false">X19-W19</f>
        <v>0.0410958904109591</v>
      </c>
      <c r="AB19" s="0" t="str">
        <f aca="false">IF(ABS(AA19)&gt;$AA$3,"ALERT","")</f>
        <v/>
      </c>
    </row>
    <row r="20" customFormat="false" ht="15" hidden="false" customHeight="false" outlineLevel="0" collapsed="false">
      <c r="R20" s="0" t="n">
        <v>30</v>
      </c>
      <c r="U20" s="1" t="n">
        <f aca="false">U19+1</f>
        <v>44942</v>
      </c>
      <c r="V20" s="0" t="n">
        <f aca="false">_xlfn.DAYS($V$3,U20)</f>
        <v>89</v>
      </c>
      <c r="W20" s="0" t="n">
        <f aca="false">V20/$R$22</f>
        <v>2.92602739726027</v>
      </c>
      <c r="X20" s="0" t="n">
        <f aca="false">ROUND(W20,0)</f>
        <v>3</v>
      </c>
      <c r="Y20" s="0" t="n">
        <f aca="false">$Y$3/X20*12</f>
        <v>120000</v>
      </c>
      <c r="Z20" s="0" t="n">
        <f aca="false">W20-TRUNC(W20)</f>
        <v>0.926027397260274</v>
      </c>
      <c r="AA20" s="0" t="n">
        <f aca="false">X20-W20</f>
        <v>0.0739726027397261</v>
      </c>
      <c r="AB20" s="0" t="str">
        <f aca="false">IF(ABS(AA20)&gt;$AA$3,"ALERT","")</f>
        <v/>
      </c>
    </row>
    <row r="21" customFormat="false" ht="15" hidden="false" customHeight="false" outlineLevel="0" collapsed="false">
      <c r="B21" s="0" t="s">
        <v>16</v>
      </c>
      <c r="R21" s="0" t="n">
        <v>31</v>
      </c>
      <c r="U21" s="1" t="n">
        <f aca="false">U20+1</f>
        <v>44943</v>
      </c>
      <c r="V21" s="0" t="n">
        <f aca="false">_xlfn.DAYS($V$3,U21)</f>
        <v>88</v>
      </c>
      <c r="W21" s="0" t="n">
        <f aca="false">V21/$R$22</f>
        <v>2.89315068493151</v>
      </c>
      <c r="X21" s="0" t="n">
        <f aca="false">ROUND(W21,0)</f>
        <v>3</v>
      </c>
      <c r="Y21" s="0" t="n">
        <f aca="false">$Y$3/X21*12</f>
        <v>120000</v>
      </c>
      <c r="Z21" s="0" t="n">
        <f aca="false">W21-TRUNC(W21)</f>
        <v>0.893150684931507</v>
      </c>
      <c r="AA21" s="0" t="n">
        <f aca="false">X21-W21</f>
        <v>0.106849315068493</v>
      </c>
      <c r="AB21" s="0" t="str">
        <f aca="false">IF(ABS(AA21)&gt;$AA$3,"ALERT","")</f>
        <v>ALERT</v>
      </c>
    </row>
    <row r="22" customFormat="false" ht="15" hidden="false" customHeight="false" outlineLevel="0" collapsed="false">
      <c r="C22" s="0" t="s">
        <v>17</v>
      </c>
      <c r="R22" s="0" t="n">
        <f aca="false">AVERAGE(R10:R21)</f>
        <v>30.4166666666667</v>
      </c>
      <c r="U22" s="1" t="n">
        <f aca="false">U21+1</f>
        <v>44944</v>
      </c>
      <c r="V22" s="0" t="n">
        <f aca="false">_xlfn.DAYS($V$3,U22)</f>
        <v>87</v>
      </c>
      <c r="W22" s="0" t="n">
        <f aca="false">V22/$R$22</f>
        <v>2.86027397260274</v>
      </c>
      <c r="X22" s="0" t="n">
        <f aca="false">ROUND(W22,0)</f>
        <v>3</v>
      </c>
      <c r="Y22" s="0" t="n">
        <f aca="false">$Y$3/X22*12</f>
        <v>120000</v>
      </c>
      <c r="Z22" s="0" t="n">
        <f aca="false">W22-TRUNC(W22)</f>
        <v>0.860273972602739</v>
      </c>
      <c r="AA22" s="0" t="n">
        <f aca="false">X22-W22</f>
        <v>0.13972602739726</v>
      </c>
      <c r="AB22" s="0" t="str">
        <f aca="false">IF(ABS(AA22)&gt;$AA$3,"ALERT","")</f>
        <v>ALERT</v>
      </c>
    </row>
    <row r="23" customFormat="false" ht="15" hidden="false" customHeight="false" outlineLevel="0" collapsed="false">
      <c r="C23" s="0" t="s">
        <v>18</v>
      </c>
      <c r="U23" s="1" t="n">
        <f aca="false">U22+1</f>
        <v>44945</v>
      </c>
      <c r="V23" s="0" t="n">
        <f aca="false">_xlfn.DAYS($V$3,U23)</f>
        <v>86</v>
      </c>
      <c r="W23" s="0" t="n">
        <f aca="false">V23/$R$22</f>
        <v>2.82739726027397</v>
      </c>
      <c r="X23" s="0" t="n">
        <f aca="false">ROUND(W23,0)</f>
        <v>3</v>
      </c>
      <c r="Y23" s="0" t="n">
        <f aca="false">$Y$3/X23*12</f>
        <v>120000</v>
      </c>
      <c r="Z23" s="0" t="n">
        <f aca="false">W23-TRUNC(W23)</f>
        <v>0.827397260273973</v>
      </c>
      <c r="AA23" s="0" t="n">
        <f aca="false">X23-W23</f>
        <v>0.172602739726027</v>
      </c>
      <c r="AB23" s="0" t="str">
        <f aca="false">IF(ABS(AA23)&gt;$AA$3,"ALERT","")</f>
        <v>ALERT</v>
      </c>
    </row>
    <row r="24" customFormat="false" ht="15" hidden="false" customHeight="false" outlineLevel="0" collapsed="false">
      <c r="U24" s="1" t="n">
        <f aca="false">U23+1</f>
        <v>44946</v>
      </c>
      <c r="V24" s="0" t="n">
        <f aca="false">_xlfn.DAYS($V$3,U24)</f>
        <v>85</v>
      </c>
      <c r="W24" s="0" t="n">
        <f aca="false">V24/$R$22</f>
        <v>2.79452054794521</v>
      </c>
      <c r="X24" s="0" t="n">
        <f aca="false">ROUND(W24,0)</f>
        <v>3</v>
      </c>
      <c r="Y24" s="0" t="n">
        <f aca="false">$Y$3/X24*12</f>
        <v>120000</v>
      </c>
      <c r="Z24" s="0" t="n">
        <f aca="false">W24-TRUNC(W24)</f>
        <v>0.794520547945206</v>
      </c>
      <c r="AA24" s="0" t="n">
        <f aca="false">X24-W24</f>
        <v>0.205479452054794</v>
      </c>
      <c r="AB24" s="0" t="str">
        <f aca="false">IF(ABS(AA24)&gt;$AA$3,"ALERT","")</f>
        <v>ALERT</v>
      </c>
    </row>
    <row r="25" customFormat="false" ht="15" hidden="false" customHeight="false" outlineLevel="0" collapsed="false">
      <c r="B25" s="0" t="s">
        <v>19</v>
      </c>
      <c r="R25" s="0" t="n">
        <f aca="false">_xlfn.DAYS("12/31/23","12/31/22")</f>
        <v>365</v>
      </c>
      <c r="U25" s="1" t="n">
        <f aca="false">U24+1</f>
        <v>44947</v>
      </c>
      <c r="V25" s="0" t="n">
        <f aca="false">_xlfn.DAYS($V$3,U25)</f>
        <v>84</v>
      </c>
      <c r="W25" s="0" t="n">
        <f aca="false">V25/$R$22</f>
        <v>2.76164383561644</v>
      </c>
      <c r="X25" s="0" t="n">
        <f aca="false">ROUND(W25,0)</f>
        <v>3</v>
      </c>
      <c r="Y25" s="0" t="n">
        <f aca="false">$Y$3/X25*12</f>
        <v>120000</v>
      </c>
      <c r="Z25" s="0" t="n">
        <f aca="false">W25-TRUNC(W25)</f>
        <v>0.761643835616438</v>
      </c>
      <c r="AA25" s="0" t="n">
        <f aca="false">X25-W25</f>
        <v>0.238356164383562</v>
      </c>
      <c r="AB25" s="0" t="str">
        <f aca="false">IF(ABS(AA25)&gt;$AA$3,"ALERT","")</f>
        <v>ALERT</v>
      </c>
    </row>
    <row r="26" customFormat="false" ht="15" hidden="false" customHeight="false" outlineLevel="0" collapsed="false">
      <c r="R26" s="2" t="n">
        <f aca="false">R25/R22</f>
        <v>12</v>
      </c>
      <c r="U26" s="1" t="n">
        <f aca="false">U25+1</f>
        <v>44948</v>
      </c>
      <c r="V26" s="0" t="n">
        <f aca="false">_xlfn.DAYS($V$3,U26)</f>
        <v>83</v>
      </c>
      <c r="W26" s="0" t="n">
        <f aca="false">V26/$R$22</f>
        <v>2.72876712328767</v>
      </c>
      <c r="X26" s="0" t="n">
        <f aca="false">ROUND(W26,0)</f>
        <v>3</v>
      </c>
      <c r="Y26" s="0" t="n">
        <f aca="false">$Y$3/X26*12</f>
        <v>120000</v>
      </c>
      <c r="Z26" s="0" t="n">
        <f aca="false">W26-TRUNC(W26)</f>
        <v>0.728767123287671</v>
      </c>
      <c r="AA26" s="0" t="n">
        <f aca="false">X26-W26</f>
        <v>0.271232876712329</v>
      </c>
      <c r="AB26" s="0" t="str">
        <f aca="false">IF(ABS(AA26)&gt;$AA$3,"ALERT","")</f>
        <v>ALERT</v>
      </c>
    </row>
    <row r="27" customFormat="false" ht="15" hidden="false" customHeight="false" outlineLevel="0" collapsed="false">
      <c r="B27" s="0" t="s">
        <v>20</v>
      </c>
      <c r="R27" s="0" t="n">
        <f aca="false">ROUND(R26,0)</f>
        <v>12</v>
      </c>
      <c r="U27" s="1" t="n">
        <f aca="false">U26+1</f>
        <v>44949</v>
      </c>
      <c r="V27" s="0" t="n">
        <f aca="false">_xlfn.DAYS($V$3,U27)</f>
        <v>82</v>
      </c>
      <c r="W27" s="0" t="n">
        <f aca="false">V27/$R$22</f>
        <v>2.6958904109589</v>
      </c>
      <c r="X27" s="0" t="n">
        <f aca="false">ROUND(W27,0)</f>
        <v>3</v>
      </c>
      <c r="Y27" s="0" t="n">
        <f aca="false">$Y$3/X27*12</f>
        <v>120000</v>
      </c>
      <c r="Z27" s="0" t="n">
        <f aca="false">W27-TRUNC(W27)</f>
        <v>0.695890410958904</v>
      </c>
      <c r="AA27" s="0" t="n">
        <f aca="false">X27-W27</f>
        <v>0.304109589041096</v>
      </c>
      <c r="AB27" s="0" t="str">
        <f aca="false">IF(ABS(AA27)&gt;$AA$3,"ALERT","")</f>
        <v>ALERT</v>
      </c>
    </row>
    <row r="28" customFormat="false" ht="15" hidden="false" customHeight="false" outlineLevel="0" collapsed="false">
      <c r="U28" s="1" t="n">
        <f aca="false">U27+1</f>
        <v>44950</v>
      </c>
      <c r="V28" s="0" t="n">
        <f aca="false">_xlfn.DAYS($V$3,U28)</f>
        <v>81</v>
      </c>
      <c r="W28" s="0" t="n">
        <f aca="false">V28/$R$22</f>
        <v>2.66301369863014</v>
      </c>
      <c r="X28" s="0" t="n">
        <f aca="false">ROUND(W28,0)</f>
        <v>3</v>
      </c>
      <c r="Y28" s="0" t="n">
        <f aca="false">$Y$3/X28*12</f>
        <v>120000</v>
      </c>
      <c r="Z28" s="0" t="n">
        <f aca="false">W28-TRUNC(W28)</f>
        <v>0.663013698630137</v>
      </c>
      <c r="AA28" s="0" t="n">
        <f aca="false">X28-W28</f>
        <v>0.336986301369863</v>
      </c>
      <c r="AB28" s="0" t="str">
        <f aca="false">IF(ABS(AA28)&gt;$AA$3,"ALERT","")</f>
        <v>ALERT</v>
      </c>
    </row>
    <row r="29" customFormat="false" ht="15" hidden="false" customHeight="false" outlineLevel="0" collapsed="false">
      <c r="B29" s="0" t="s">
        <v>21</v>
      </c>
      <c r="U29" s="1" t="n">
        <f aca="false">U28+1</f>
        <v>44951</v>
      </c>
      <c r="V29" s="0" t="n">
        <f aca="false">_xlfn.DAYS($V$3,U29)</f>
        <v>80</v>
      </c>
      <c r="W29" s="0" t="n">
        <f aca="false">V29/$R$22</f>
        <v>2.63013698630137</v>
      </c>
      <c r="X29" s="0" t="n">
        <f aca="false">ROUND(W29,0)</f>
        <v>3</v>
      </c>
      <c r="Y29" s="0" t="n">
        <f aca="false">$Y$3/X29*12</f>
        <v>120000</v>
      </c>
      <c r="Z29" s="0" t="n">
        <f aca="false">W29-TRUNC(W29)</f>
        <v>0.63013698630137</v>
      </c>
      <c r="AA29" s="0" t="n">
        <f aca="false">X29-W29</f>
        <v>0.36986301369863</v>
      </c>
      <c r="AB29" s="0" t="str">
        <f aca="false">IF(ABS(AA29)&gt;$AA$3,"ALERT","")</f>
        <v>ALERT</v>
      </c>
    </row>
    <row r="30" customFormat="false" ht="15" hidden="false" customHeight="false" outlineLevel="0" collapsed="false">
      <c r="C30" s="0" t="s">
        <v>22</v>
      </c>
      <c r="U30" s="1" t="n">
        <f aca="false">U29+1</f>
        <v>44952</v>
      </c>
      <c r="V30" s="0" t="n">
        <f aca="false">_xlfn.DAYS($V$3,U30)</f>
        <v>79</v>
      </c>
      <c r="W30" s="0" t="n">
        <f aca="false">V30/$R$22</f>
        <v>2.5972602739726</v>
      </c>
      <c r="X30" s="0" t="n">
        <f aca="false">ROUND(W30,0)</f>
        <v>3</v>
      </c>
      <c r="Y30" s="0" t="n">
        <f aca="false">$Y$3/X30*12</f>
        <v>120000</v>
      </c>
      <c r="Z30" s="0" t="n">
        <f aca="false">W30-TRUNC(W30)</f>
        <v>0.597260273972603</v>
      </c>
      <c r="AA30" s="0" t="n">
        <f aca="false">X30-W30</f>
        <v>0.402739726027397</v>
      </c>
      <c r="AB30" s="0" t="str">
        <f aca="false">IF(ABS(AA30)&gt;$AA$3,"ALERT","")</f>
        <v>ALERT</v>
      </c>
    </row>
    <row r="31" customFormat="false" ht="15" hidden="false" customHeight="false" outlineLevel="0" collapsed="false">
      <c r="C31" s="0" t="s">
        <v>23</v>
      </c>
      <c r="U31" s="1" t="n">
        <f aca="false">U30+1</f>
        <v>44953</v>
      </c>
      <c r="V31" s="0" t="n">
        <f aca="false">_xlfn.DAYS($V$3,U31)</f>
        <v>78</v>
      </c>
      <c r="W31" s="0" t="n">
        <f aca="false">V31/$R$22</f>
        <v>2.56438356164384</v>
      </c>
      <c r="X31" s="0" t="n">
        <f aca="false">ROUND(W31,0)</f>
        <v>3</v>
      </c>
      <c r="Y31" s="0" t="n">
        <f aca="false">$Y$3/X31*12</f>
        <v>120000</v>
      </c>
      <c r="Z31" s="0" t="n">
        <f aca="false">W31-TRUNC(W31)</f>
        <v>0.564383561643835</v>
      </c>
      <c r="AA31" s="0" t="n">
        <f aca="false">X31-W31</f>
        <v>0.435616438356165</v>
      </c>
      <c r="AB31" s="0" t="str">
        <f aca="false">IF(ABS(AA31)&gt;$AA$3,"ALERT","")</f>
        <v>ALERT</v>
      </c>
    </row>
    <row r="32" customFormat="false" ht="15" hidden="false" customHeight="false" outlineLevel="0" collapsed="false">
      <c r="U32" s="1" t="n">
        <f aca="false">U31+1</f>
        <v>44954</v>
      </c>
      <c r="V32" s="0" t="n">
        <f aca="false">_xlfn.DAYS($V$3,U32)</f>
        <v>77</v>
      </c>
      <c r="W32" s="0" t="n">
        <f aca="false">V32/$R$22</f>
        <v>2.53150684931507</v>
      </c>
      <c r="X32" s="0" t="n">
        <f aca="false">ROUND(W32,0)</f>
        <v>3</v>
      </c>
      <c r="Y32" s="0" t="n">
        <f aca="false">$Y$3/X32*12</f>
        <v>120000</v>
      </c>
      <c r="Z32" s="0" t="n">
        <f aca="false">W32-TRUNC(W32)</f>
        <v>0.531506849315068</v>
      </c>
      <c r="AA32" s="0" t="n">
        <f aca="false">X32-W32</f>
        <v>0.468493150684932</v>
      </c>
      <c r="AB32" s="0" t="str">
        <f aca="false">IF(ABS(AA32)&gt;$AA$3,"ALERT","")</f>
        <v>ALERT</v>
      </c>
    </row>
    <row r="33" customFormat="false" ht="15" hidden="false" customHeight="false" outlineLevel="0" collapsed="false">
      <c r="B33" s="0" t="s">
        <v>24</v>
      </c>
      <c r="U33" s="1" t="n">
        <f aca="false">U32+1</f>
        <v>44955</v>
      </c>
      <c r="V33" s="0" t="n">
        <f aca="false">_xlfn.DAYS($V$3,U33)</f>
        <v>76</v>
      </c>
      <c r="W33" s="0" t="n">
        <f aca="false">V33/$R$22</f>
        <v>2.4986301369863</v>
      </c>
      <c r="X33" s="0" t="n">
        <f aca="false">ROUND(W33,0)</f>
        <v>2</v>
      </c>
      <c r="Y33" s="0" t="n">
        <f aca="false">$Y$3/X33*12</f>
        <v>180000</v>
      </c>
      <c r="Z33" s="0" t="n">
        <f aca="false">W33-TRUNC(W33)</f>
        <v>0.498630136986301</v>
      </c>
      <c r="AA33" s="0" t="n">
        <f aca="false">X33-W33</f>
        <v>-0.498630136986301</v>
      </c>
      <c r="AB33" s="0" t="str">
        <f aca="false">IF(ABS(AA33)&gt;$AA$3,"ALERT","")</f>
        <v>ALERT</v>
      </c>
    </row>
    <row r="34" customFormat="false" ht="15" hidden="false" customHeight="false" outlineLevel="0" collapsed="false">
      <c r="C34" s="0" t="s">
        <v>25</v>
      </c>
      <c r="U34" s="1" t="n">
        <f aca="false">U33+1</f>
        <v>44956</v>
      </c>
      <c r="V34" s="0" t="n">
        <f aca="false">_xlfn.DAYS($V$3,U34)</f>
        <v>75</v>
      </c>
      <c r="W34" s="0" t="n">
        <f aca="false">V34/$R$22</f>
        <v>2.46575342465753</v>
      </c>
      <c r="X34" s="0" t="n">
        <f aca="false">ROUND(W34,0)</f>
        <v>2</v>
      </c>
      <c r="Y34" s="0" t="n">
        <f aca="false">$Y$3/X34*12</f>
        <v>180000</v>
      </c>
      <c r="Z34" s="0" t="n">
        <f aca="false">W34-TRUNC(W34)</f>
        <v>0.465753424657534</v>
      </c>
      <c r="AA34" s="0" t="n">
        <f aca="false">X34-W34</f>
        <v>-0.465753424657534</v>
      </c>
      <c r="AB34" s="0" t="str">
        <f aca="false">IF(ABS(AA34)&gt;$AA$3,"ALERT","")</f>
        <v>ALERT</v>
      </c>
    </row>
    <row r="35" customFormat="false" ht="15" hidden="false" customHeight="false" outlineLevel="0" collapsed="false">
      <c r="U35" s="1" t="n">
        <f aca="false">U34+1</f>
        <v>44957</v>
      </c>
      <c r="V35" s="0" t="n">
        <f aca="false">_xlfn.DAYS($V$3,U35)</f>
        <v>74</v>
      </c>
      <c r="W35" s="0" t="n">
        <f aca="false">V35/$R$22</f>
        <v>2.43287671232877</v>
      </c>
      <c r="X35" s="0" t="n">
        <f aca="false">ROUND(W35,0)</f>
        <v>2</v>
      </c>
      <c r="Y35" s="0" t="n">
        <f aca="false">$Y$3/X35*12</f>
        <v>180000</v>
      </c>
      <c r="Z35" s="0" t="n">
        <f aca="false">W35-TRUNC(W35)</f>
        <v>0.432876712328767</v>
      </c>
      <c r="AA35" s="0" t="n">
        <f aca="false">X35-W35</f>
        <v>-0.432876712328767</v>
      </c>
      <c r="AB35" s="0" t="str">
        <f aca="false">IF(ABS(AA35)&gt;$AA$3,"ALERT","")</f>
        <v>ALERT</v>
      </c>
    </row>
    <row r="36" customFormat="false" ht="15" hidden="false" customHeight="false" outlineLevel="0" collapsed="false">
      <c r="A36" s="0" t="s">
        <v>26</v>
      </c>
      <c r="U36" s="1" t="n">
        <f aca="false">U35+1</f>
        <v>44958</v>
      </c>
      <c r="V36" s="0" t="n">
        <f aca="false">_xlfn.DAYS($V$3,U36)</f>
        <v>73</v>
      </c>
      <c r="W36" s="0" t="n">
        <f aca="false">V36/$R$22</f>
        <v>2.4</v>
      </c>
      <c r="X36" s="0" t="n">
        <f aca="false">ROUND(W36,0)</f>
        <v>2</v>
      </c>
      <c r="Y36" s="0" t="n">
        <f aca="false">$Y$3/X36*12</f>
        <v>180000</v>
      </c>
      <c r="Z36" s="0" t="n">
        <f aca="false">W36-TRUNC(W36)</f>
        <v>0.4</v>
      </c>
      <c r="AA36" s="0" t="n">
        <f aca="false">X36-W36</f>
        <v>-0.4</v>
      </c>
      <c r="AB36" s="0" t="str">
        <f aca="false">IF(ABS(AA36)&gt;$AA$3,"ALERT","")</f>
        <v>ALERT</v>
      </c>
    </row>
    <row r="37" customFormat="false" ht="15" hidden="false" customHeight="false" outlineLevel="0" collapsed="false">
      <c r="U37" s="1" t="n">
        <f aca="false">U36+1</f>
        <v>44959</v>
      </c>
      <c r="V37" s="0" t="n">
        <f aca="false">_xlfn.DAYS($V$3,U37)</f>
        <v>72</v>
      </c>
      <c r="W37" s="0" t="n">
        <f aca="false">V37/$R$22</f>
        <v>2.36712328767123</v>
      </c>
      <c r="X37" s="0" t="n">
        <f aca="false">ROUND(W37,0)</f>
        <v>2</v>
      </c>
      <c r="Y37" s="0" t="n">
        <f aca="false">$Y$3/X37*12</f>
        <v>180000</v>
      </c>
      <c r="Z37" s="0" t="n">
        <f aca="false">W37-TRUNC(W37)</f>
        <v>0.367123287671233</v>
      </c>
      <c r="AA37" s="0" t="n">
        <f aca="false">X37-W37</f>
        <v>-0.367123287671233</v>
      </c>
      <c r="AB37" s="0" t="str">
        <f aca="false">IF(ABS(AA37)&gt;$AA$3,"ALERT","")</f>
        <v>ALERT</v>
      </c>
    </row>
    <row r="38" customFormat="false" ht="15" hidden="false" customHeight="false" outlineLevel="0" collapsed="false">
      <c r="U38" s="1" t="n">
        <f aca="false">U37+1</f>
        <v>44960</v>
      </c>
      <c r="V38" s="0" t="n">
        <f aca="false">_xlfn.DAYS($V$3,U38)</f>
        <v>71</v>
      </c>
      <c r="W38" s="0" t="n">
        <f aca="false">V38/$R$22</f>
        <v>2.33424657534247</v>
      </c>
      <c r="X38" s="0" t="n">
        <f aca="false">ROUND(W38,0)</f>
        <v>2</v>
      </c>
      <c r="Y38" s="0" t="n">
        <f aca="false">$Y$3/X38*12</f>
        <v>180000</v>
      </c>
      <c r="Z38" s="0" t="n">
        <f aca="false">W38-TRUNC(W38)</f>
        <v>0.334246575342465</v>
      </c>
      <c r="AA38" s="0" t="n">
        <f aca="false">X38-W38</f>
        <v>-0.334246575342465</v>
      </c>
      <c r="AB38" s="0" t="str">
        <f aca="false">IF(ABS(AA38)&gt;$AA$3,"ALERT","")</f>
        <v>ALERT</v>
      </c>
    </row>
    <row r="39" customFormat="false" ht="13.8" hidden="false" customHeight="false" outlineLevel="0" collapsed="false">
      <c r="B39" s="0" t="s">
        <v>27</v>
      </c>
      <c r="U39" s="1" t="n">
        <f aca="false">U38+1</f>
        <v>44961</v>
      </c>
      <c r="V39" s="0" t="n">
        <f aca="false">_xlfn.DAYS($V$3,U39)</f>
        <v>70</v>
      </c>
      <c r="W39" s="0" t="n">
        <f aca="false">V39/$R$22</f>
        <v>2.3013698630137</v>
      </c>
      <c r="X39" s="0" t="n">
        <f aca="false">ROUND(W39,0)</f>
        <v>2</v>
      </c>
      <c r="Y39" s="0" t="n">
        <f aca="false">$Y$3/X39*12</f>
        <v>180000</v>
      </c>
      <c r="Z39" s="0" t="n">
        <f aca="false">W39-TRUNC(W39)</f>
        <v>0.301369863013698</v>
      </c>
      <c r="AA39" s="0" t="n">
        <f aca="false">X39-W39</f>
        <v>-0.301369863013698</v>
      </c>
      <c r="AB39" s="0" t="str">
        <f aca="false">IF(ABS(AA39)&gt;$AA$3,"ALERT","")</f>
        <v>ALERT</v>
      </c>
    </row>
    <row r="40" customFormat="false" ht="15" hidden="false" customHeight="false" outlineLevel="0" collapsed="false">
      <c r="C40" s="0" t="s">
        <v>28</v>
      </c>
      <c r="U40" s="1" t="n">
        <f aca="false">U39+1</f>
        <v>44962</v>
      </c>
      <c r="V40" s="0" t="n">
        <f aca="false">_xlfn.DAYS($V$3,U40)</f>
        <v>69</v>
      </c>
      <c r="W40" s="0" t="n">
        <f aca="false">V40/$R$22</f>
        <v>2.26849315068493</v>
      </c>
      <c r="X40" s="0" t="n">
        <f aca="false">ROUND(W40,0)</f>
        <v>2</v>
      </c>
      <c r="Y40" s="0" t="n">
        <f aca="false">$Y$3/X40*12</f>
        <v>180000</v>
      </c>
      <c r="Z40" s="0" t="n">
        <f aca="false">W40-TRUNC(W40)</f>
        <v>0.268493150684932</v>
      </c>
      <c r="AA40" s="0" t="n">
        <f aca="false">X40-W40</f>
        <v>-0.268493150684932</v>
      </c>
      <c r="AB40" s="0" t="str">
        <f aca="false">IF(ABS(AA40)&gt;$AA$3,"ALERT","")</f>
        <v>ALERT</v>
      </c>
    </row>
    <row r="41" customFormat="false" ht="15" hidden="false" customHeight="false" outlineLevel="0" collapsed="false">
      <c r="D41" s="0" t="s">
        <v>29</v>
      </c>
      <c r="U41" s="1" t="n">
        <f aca="false">U40+1</f>
        <v>44963</v>
      </c>
      <c r="V41" s="0" t="n">
        <f aca="false">_xlfn.DAYS($V$3,U41)</f>
        <v>68</v>
      </c>
      <c r="W41" s="0" t="n">
        <f aca="false">V41/$R$22</f>
        <v>2.23561643835616</v>
      </c>
      <c r="X41" s="0" t="n">
        <f aca="false">ROUND(W41,0)</f>
        <v>2</v>
      </c>
      <c r="Y41" s="0" t="n">
        <f aca="false">$Y$3/X41*12</f>
        <v>180000</v>
      </c>
      <c r="Z41" s="0" t="n">
        <f aca="false">W41-TRUNC(W41)</f>
        <v>0.235616438356164</v>
      </c>
      <c r="AA41" s="0" t="n">
        <f aca="false">X41-W41</f>
        <v>-0.235616438356164</v>
      </c>
      <c r="AB41" s="0" t="str">
        <f aca="false">IF(ABS(AA41)&gt;$AA$3,"ALERT","")</f>
        <v>ALERT</v>
      </c>
    </row>
    <row r="42" customFormat="false" ht="15" hidden="false" customHeight="false" outlineLevel="0" collapsed="false">
      <c r="B42" s="0" t="s">
        <v>30</v>
      </c>
      <c r="U42" s="1" t="n">
        <f aca="false">U41+1</f>
        <v>44964</v>
      </c>
      <c r="V42" s="0" t="n">
        <f aca="false">_xlfn.DAYS($V$3,U42)</f>
        <v>67</v>
      </c>
      <c r="W42" s="0" t="n">
        <f aca="false">V42/$R$22</f>
        <v>2.2027397260274</v>
      </c>
      <c r="X42" s="0" t="n">
        <f aca="false">ROUND(W42,0)</f>
        <v>2</v>
      </c>
      <c r="Y42" s="0" t="n">
        <f aca="false">$Y$3/X42*12</f>
        <v>180000</v>
      </c>
      <c r="Z42" s="0" t="n">
        <f aca="false">W42-TRUNC(W42)</f>
        <v>0.202739726027397</v>
      </c>
      <c r="AA42" s="0" t="n">
        <f aca="false">X42-W42</f>
        <v>-0.202739726027397</v>
      </c>
      <c r="AB42" s="0" t="str">
        <f aca="false">IF(ABS(AA42)&gt;$AA$3,"ALERT","")</f>
        <v>ALERT</v>
      </c>
    </row>
    <row r="43" customFormat="false" ht="15" hidden="false" customHeight="false" outlineLevel="0" collapsed="false">
      <c r="U43" s="1" t="n">
        <f aca="false">U42+1</f>
        <v>44965</v>
      </c>
      <c r="V43" s="0" t="n">
        <f aca="false">_xlfn.DAYS($V$3,U43)</f>
        <v>66</v>
      </c>
      <c r="W43" s="0" t="n">
        <f aca="false">V43/$R$22</f>
        <v>2.16986301369863</v>
      </c>
      <c r="X43" s="0" t="n">
        <f aca="false">ROUND(W43,0)</f>
        <v>2</v>
      </c>
      <c r="Y43" s="0" t="n">
        <f aca="false">$Y$3/X43*12</f>
        <v>180000</v>
      </c>
      <c r="Z43" s="0" t="n">
        <f aca="false">W43-TRUNC(W43)</f>
        <v>0.16986301369863</v>
      </c>
      <c r="AA43" s="0" t="n">
        <f aca="false">X43-W43</f>
        <v>-0.16986301369863</v>
      </c>
      <c r="AB43" s="0" t="str">
        <f aca="false">IF(ABS(AA43)&gt;$AA$3,"ALERT","")</f>
        <v>ALERT</v>
      </c>
    </row>
    <row r="44" customFormat="false" ht="15" hidden="false" customHeight="false" outlineLevel="0" collapsed="false">
      <c r="U44" s="1" t="n">
        <f aca="false">U43+1</f>
        <v>44966</v>
      </c>
      <c r="V44" s="0" t="n">
        <f aca="false">_xlfn.DAYS($V$3,U44)</f>
        <v>65</v>
      </c>
      <c r="W44" s="0" t="n">
        <f aca="false">V44/$R$22</f>
        <v>2.13698630136986</v>
      </c>
      <c r="X44" s="0" t="n">
        <f aca="false">ROUND(W44,0)</f>
        <v>2</v>
      </c>
      <c r="Y44" s="0" t="n">
        <f aca="false">$Y$3/X44*12</f>
        <v>180000</v>
      </c>
      <c r="Z44" s="0" t="n">
        <f aca="false">W44-TRUNC(W44)</f>
        <v>0.136986301369863</v>
      </c>
      <c r="AA44" s="0" t="n">
        <f aca="false">X44-W44</f>
        <v>-0.136986301369863</v>
      </c>
      <c r="AB44" s="0" t="str">
        <f aca="false">IF(ABS(AA44)&gt;$AA$3,"ALERT","")</f>
        <v>ALERT</v>
      </c>
    </row>
    <row r="45" customFormat="false" ht="15" hidden="false" customHeight="false" outlineLevel="0" collapsed="false">
      <c r="A45" s="0" t="s">
        <v>31</v>
      </c>
      <c r="U45" s="1" t="n">
        <f aca="false">U44+1</f>
        <v>44967</v>
      </c>
      <c r="V45" s="0" t="n">
        <f aca="false">_xlfn.DAYS($V$3,U45)</f>
        <v>64</v>
      </c>
      <c r="W45" s="0" t="n">
        <f aca="false">V45/$R$22</f>
        <v>2.1041095890411</v>
      </c>
      <c r="X45" s="0" t="n">
        <f aca="false">ROUND(W45,0)</f>
        <v>2</v>
      </c>
      <c r="Y45" s="0" t="n">
        <f aca="false">$Y$3/X45*12</f>
        <v>180000</v>
      </c>
      <c r="Z45" s="0" t="n">
        <f aca="false">W45-TRUNC(W45)</f>
        <v>0.104109589041096</v>
      </c>
      <c r="AA45" s="0" t="n">
        <f aca="false">X45-W45</f>
        <v>-0.104109589041096</v>
      </c>
      <c r="AB45" s="0" t="str">
        <f aca="false">IF(ABS(AA45)&gt;$AA$3,"ALERT","")</f>
        <v>ALERT</v>
      </c>
    </row>
    <row r="46" customFormat="false" ht="15" hidden="false" customHeight="false" outlineLevel="0" collapsed="false">
      <c r="B46" s="0" t="s">
        <v>32</v>
      </c>
      <c r="U46" s="1" t="n">
        <f aca="false">U45+1</f>
        <v>44968</v>
      </c>
      <c r="V46" s="0" t="n">
        <f aca="false">_xlfn.DAYS($V$3,U46)</f>
        <v>63</v>
      </c>
      <c r="W46" s="0" t="n">
        <f aca="false">V46/$R$22</f>
        <v>2.07123287671233</v>
      </c>
      <c r="X46" s="0" t="n">
        <f aca="false">ROUND(W46,0)</f>
        <v>2</v>
      </c>
      <c r="Y46" s="0" t="n">
        <f aca="false">$Y$3/X46*12</f>
        <v>180000</v>
      </c>
      <c r="Z46" s="0" t="n">
        <f aca="false">W46-TRUNC(W46)</f>
        <v>0.0712328767123287</v>
      </c>
      <c r="AA46" s="0" t="n">
        <f aca="false">X46-W46</f>
        <v>-0.0712328767123287</v>
      </c>
      <c r="AB46" s="0" t="str">
        <f aca="false">IF(ABS(AA46)&gt;$AA$3,"ALERT","")</f>
        <v/>
      </c>
    </row>
    <row r="47" customFormat="false" ht="15" hidden="false" customHeight="false" outlineLevel="0" collapsed="false">
      <c r="B47" s="0" t="s">
        <v>33</v>
      </c>
      <c r="U47" s="1" t="n">
        <f aca="false">U46+1</f>
        <v>44969</v>
      </c>
      <c r="V47" s="0" t="n">
        <f aca="false">_xlfn.DAYS($V$3,U47)</f>
        <v>62</v>
      </c>
      <c r="W47" s="0" t="n">
        <f aca="false">V47/$R$22</f>
        <v>2.03835616438356</v>
      </c>
      <c r="X47" s="0" t="n">
        <f aca="false">ROUND(W47,0)</f>
        <v>2</v>
      </c>
      <c r="Y47" s="0" t="n">
        <f aca="false">$Y$3/X47*12</f>
        <v>180000</v>
      </c>
      <c r="Z47" s="0" t="n">
        <f aca="false">W47-TRUNC(W47)</f>
        <v>0.0383561643835617</v>
      </c>
      <c r="AA47" s="0" t="n">
        <f aca="false">X47-W47</f>
        <v>-0.0383561643835617</v>
      </c>
      <c r="AB47" s="0" t="str">
        <f aca="false">IF(ABS(AA47)&gt;$AA$3,"ALERT","")</f>
        <v/>
      </c>
    </row>
    <row r="48" customFormat="false" ht="15" hidden="false" customHeight="false" outlineLevel="0" collapsed="false">
      <c r="U48" s="1" t="n">
        <f aca="false">U47+1</f>
        <v>44970</v>
      </c>
      <c r="V48" s="0" t="n">
        <f aca="false">_xlfn.DAYS($V$3,U48)</f>
        <v>61</v>
      </c>
      <c r="W48" s="0" t="n">
        <f aca="false">V48/$R$22</f>
        <v>2.00547945205479</v>
      </c>
      <c r="X48" s="0" t="n">
        <f aca="false">ROUND(W48,0)</f>
        <v>2</v>
      </c>
      <c r="Y48" s="0" t="n">
        <f aca="false">$Y$3/X48*12</f>
        <v>180000</v>
      </c>
      <c r="Z48" s="0" t="n">
        <f aca="false">W48-TRUNC(W48)</f>
        <v>0.00547945205479428</v>
      </c>
      <c r="AA48" s="0" t="n">
        <f aca="false">X48-W48</f>
        <v>-0.00547945205479428</v>
      </c>
      <c r="AB48" s="0" t="str">
        <f aca="false">IF(ABS(AA48)&gt;$AA$3,"ALERT","")</f>
        <v/>
      </c>
    </row>
    <row r="49" customFormat="false" ht="15" hidden="false" customHeight="false" outlineLevel="0" collapsed="false">
      <c r="A49" s="0" t="s">
        <v>34</v>
      </c>
      <c r="U49" s="1" t="n">
        <f aca="false">U48+1</f>
        <v>44971</v>
      </c>
      <c r="V49" s="0" t="n">
        <f aca="false">_xlfn.DAYS($V$3,U49)</f>
        <v>60</v>
      </c>
      <c r="W49" s="0" t="n">
        <f aca="false">V49/$R$22</f>
        <v>1.97260273972603</v>
      </c>
      <c r="X49" s="0" t="n">
        <f aca="false">ROUND(W49,0)</f>
        <v>2</v>
      </c>
      <c r="Y49" s="0" t="n">
        <f aca="false">$Y$3/X49*12</f>
        <v>180000</v>
      </c>
      <c r="Z49" s="0" t="n">
        <f aca="false">W49-TRUNC(W49)</f>
        <v>0.972602739726027</v>
      </c>
      <c r="AA49" s="0" t="n">
        <f aca="false">X49-W49</f>
        <v>0.0273972602739727</v>
      </c>
      <c r="AB49" s="0" t="str">
        <f aca="false">IF(ABS(AA49)&gt;$AA$3,"ALERT","")</f>
        <v/>
      </c>
    </row>
    <row r="50" customFormat="false" ht="15" hidden="false" customHeight="false" outlineLevel="0" collapsed="false">
      <c r="U50" s="1" t="n">
        <f aca="false">U49+1</f>
        <v>44972</v>
      </c>
      <c r="V50" s="0" t="n">
        <f aca="false">_xlfn.DAYS($V$3,U50)</f>
        <v>59</v>
      </c>
      <c r="W50" s="0" t="n">
        <f aca="false">V50/$R$22</f>
        <v>1.93972602739726</v>
      </c>
      <c r="X50" s="0" t="n">
        <f aca="false">ROUND(W50,0)</f>
        <v>2</v>
      </c>
      <c r="Y50" s="0" t="n">
        <f aca="false">$Y$3/X50*12</f>
        <v>180000</v>
      </c>
      <c r="Z50" s="0" t="n">
        <f aca="false">W50-TRUNC(W50)</f>
        <v>0.93972602739726</v>
      </c>
      <c r="AA50" s="0" t="n">
        <f aca="false">X50-W50</f>
        <v>0.0602739726027397</v>
      </c>
      <c r="AB50" s="0" t="str">
        <f aca="false">IF(ABS(AA50)&gt;$AA$3,"ALERT","")</f>
        <v/>
      </c>
    </row>
    <row r="51" customFormat="false" ht="15" hidden="false" customHeight="false" outlineLevel="0" collapsed="false">
      <c r="B51" s="0" t="s">
        <v>35</v>
      </c>
      <c r="U51" s="1" t="n">
        <f aca="false">U50+1</f>
        <v>44973</v>
      </c>
      <c r="V51" s="0" t="n">
        <f aca="false">_xlfn.DAYS($V$3,U51)</f>
        <v>58</v>
      </c>
      <c r="W51" s="0" t="n">
        <f aca="false">V51/$R$22</f>
        <v>1.90684931506849</v>
      </c>
      <c r="X51" s="0" t="n">
        <f aca="false">ROUND(W51,0)</f>
        <v>2</v>
      </c>
      <c r="Y51" s="0" t="n">
        <f aca="false">$Y$3/X51*12</f>
        <v>180000</v>
      </c>
      <c r="Z51" s="0" t="n">
        <f aca="false">W51-TRUNC(W51)</f>
        <v>0.906849315068493</v>
      </c>
      <c r="AA51" s="0" t="n">
        <f aca="false">X51-W51</f>
        <v>0.0931506849315069</v>
      </c>
      <c r="AB51" s="0" t="str">
        <f aca="false">IF(ABS(AA51)&gt;$AA$3,"ALERT","")</f>
        <v/>
      </c>
    </row>
    <row r="52" customFormat="false" ht="15" hidden="false" customHeight="false" outlineLevel="0" collapsed="false">
      <c r="B52" s="0" t="s">
        <v>36</v>
      </c>
      <c r="U52" s="1" t="n">
        <f aca="false">U51+1</f>
        <v>44974</v>
      </c>
      <c r="V52" s="0" t="n">
        <f aca="false">_xlfn.DAYS($V$3,U52)</f>
        <v>57</v>
      </c>
      <c r="W52" s="0" t="n">
        <f aca="false">V52/$R$22</f>
        <v>1.87397260273973</v>
      </c>
      <c r="X52" s="0" t="n">
        <f aca="false">ROUND(W52,0)</f>
        <v>2</v>
      </c>
      <c r="Y52" s="0" t="n">
        <f aca="false">$Y$3/X52*12</f>
        <v>180000</v>
      </c>
      <c r="Z52" s="0" t="n">
        <f aca="false">W52-TRUNC(W52)</f>
        <v>0.873972602739726</v>
      </c>
      <c r="AA52" s="0" t="n">
        <f aca="false">X52-W52</f>
        <v>0.126027397260274</v>
      </c>
      <c r="AB52" s="0" t="str">
        <f aca="false">IF(ABS(AA52)&gt;$AA$3,"ALERT","")</f>
        <v>ALERT</v>
      </c>
    </row>
    <row r="53" customFormat="false" ht="15" hidden="false" customHeight="false" outlineLevel="0" collapsed="false">
      <c r="C53" s="0" t="s">
        <v>37</v>
      </c>
      <c r="U53" s="1" t="n">
        <f aca="false">U52+1</f>
        <v>44975</v>
      </c>
      <c r="V53" s="0" t="n">
        <f aca="false">_xlfn.DAYS($V$3,U53)</f>
        <v>56</v>
      </c>
      <c r="W53" s="0" t="n">
        <f aca="false">V53/$R$22</f>
        <v>1.84109589041096</v>
      </c>
      <c r="X53" s="0" t="n">
        <f aca="false">ROUND(W53,0)</f>
        <v>2</v>
      </c>
      <c r="Y53" s="0" t="n">
        <f aca="false">$Y$3/X53*12</f>
        <v>180000</v>
      </c>
      <c r="Z53" s="0" t="n">
        <f aca="false">W53-TRUNC(W53)</f>
        <v>0.841095890410959</v>
      </c>
      <c r="AA53" s="0" t="n">
        <f aca="false">X53-W53</f>
        <v>0.158904109589041</v>
      </c>
      <c r="AB53" s="0" t="str">
        <f aca="false">IF(ABS(AA53)&gt;$AA$3,"ALERT","")</f>
        <v>ALERT</v>
      </c>
    </row>
    <row r="54" customFormat="false" ht="13.8" hidden="false" customHeight="false" outlineLevel="0" collapsed="false">
      <c r="C54" s="0" t="s">
        <v>38</v>
      </c>
      <c r="U54" s="1" t="n">
        <f aca="false">U53+1</f>
        <v>44976</v>
      </c>
      <c r="V54" s="0" t="n">
        <f aca="false">_xlfn.DAYS($V$3,U54)</f>
        <v>55</v>
      </c>
      <c r="W54" s="0" t="n">
        <f aca="false">V54/$R$22</f>
        <v>1.80821917808219</v>
      </c>
      <c r="X54" s="0" t="n">
        <f aca="false">ROUND(W54,0)</f>
        <v>2</v>
      </c>
      <c r="Y54" s="0" t="n">
        <f aca="false">$Y$3/X54*12</f>
        <v>180000</v>
      </c>
      <c r="Z54" s="0" t="n">
        <f aca="false">W54-TRUNC(W54)</f>
        <v>0.808219178082192</v>
      </c>
      <c r="AA54" s="0" t="n">
        <f aca="false">X54-W54</f>
        <v>0.191780821917808</v>
      </c>
      <c r="AB54" s="0" t="str">
        <f aca="false">IF(ABS(AA54)&gt;$AA$3,"ALERT","")</f>
        <v>ALERT</v>
      </c>
    </row>
    <row r="55" customFormat="false" ht="15" hidden="false" customHeight="false" outlineLevel="0" collapsed="false">
      <c r="B55" s="0" t="s">
        <v>39</v>
      </c>
      <c r="U55" s="1" t="n">
        <f aca="false">U54+1</f>
        <v>44977</v>
      </c>
      <c r="V55" s="0" t="n">
        <f aca="false">_xlfn.DAYS($V$3,U55)</f>
        <v>54</v>
      </c>
      <c r="W55" s="0" t="n">
        <f aca="false">V55/$R$22</f>
        <v>1.77534246575342</v>
      </c>
      <c r="X55" s="0" t="n">
        <f aca="false">ROUND(W55,0)</f>
        <v>2</v>
      </c>
      <c r="Y55" s="0" t="n">
        <f aca="false">$Y$3/X55*12</f>
        <v>180000</v>
      </c>
      <c r="Z55" s="0" t="n">
        <f aca="false">W55-TRUNC(W55)</f>
        <v>0.775342465753425</v>
      </c>
      <c r="AA55" s="0" t="n">
        <f aca="false">X55-W55</f>
        <v>0.224657534246575</v>
      </c>
      <c r="AB55" s="0" t="str">
        <f aca="false">IF(ABS(AA55)&gt;$AA$3,"ALERT","")</f>
        <v>ALERT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2024-01-15T16:33:42Z</dcterms:created>
  <dc:creator>Johnnie Walker</dc:creator>
  <dc:description/>
  <dc:language>en-US</dc:language>
  <cp:lastModifiedBy/>
  <dcterms:modified xsi:type="dcterms:W3CDTF">2024-01-16T18:28:19Z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