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ndolynbird/Desktop/"/>
    </mc:Choice>
  </mc:AlternateContent>
  <xr:revisionPtr revIDLastSave="0" documentId="13_ncr:1_{EF2583F6-BCA7-4E4D-87FD-F39CC343A651}" xr6:coauthVersionLast="45" xr6:coauthVersionMax="45" xr10:uidLastSave="{00000000-0000-0000-0000-000000000000}"/>
  <workbookProtection lockStructure="1"/>
  <bookViews>
    <workbookView xWindow="0" yWindow="460" windowWidth="27320" windowHeight="14900" xr2:uid="{13CF2108-B303-CF4F-8758-48F4D14F7459}"/>
  </bookViews>
  <sheets>
    <sheet name="Sheet1" sheetId="1" r:id="rId1"/>
  </sheets>
  <definedNames>
    <definedName name="_xlnm.Print_Area" localSheetId="0">Sheet1!$A$24:$I$37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4" i="1"/>
  <c r="D1" i="1"/>
  <c r="E21" i="1" l="1"/>
  <c r="D12" i="1" l="1"/>
  <c r="E11" i="1" s="1"/>
  <c r="K1" i="1"/>
  <c r="D8" i="1"/>
  <c r="D20" i="1"/>
  <c r="E19" i="1" s="1"/>
  <c r="D16" i="1"/>
  <c r="E15" i="1" s="1"/>
  <c r="D19" i="1"/>
  <c r="E18" i="1" s="1"/>
  <c r="D15" i="1"/>
  <c r="E14" i="1" s="1"/>
  <c r="D11" i="1"/>
  <c r="E10" i="1" s="1"/>
  <c r="D7" i="1"/>
  <c r="F4" i="1"/>
  <c r="D4" i="1"/>
  <c r="E3" i="1" s="1"/>
  <c r="D18" i="1"/>
  <c r="E17" i="1" s="1"/>
  <c r="D14" i="1"/>
  <c r="E13" i="1" s="1"/>
  <c r="D10" i="1"/>
  <c r="E9" i="1" s="1"/>
  <c r="D6" i="1"/>
  <c r="D21" i="1"/>
  <c r="E20" i="1" s="1"/>
  <c r="D17" i="1"/>
  <c r="E16" i="1" s="1"/>
  <c r="D13" i="1"/>
  <c r="E12" i="1" s="1"/>
  <c r="D9" i="1"/>
  <c r="E8" i="1" s="1"/>
  <c r="D5" i="1"/>
  <c r="E6" i="1" l="1"/>
  <c r="E7" i="1"/>
  <c r="E5" i="1"/>
  <c r="E4" i="1"/>
  <c r="F5" i="1"/>
  <c r="F6" i="1" s="1"/>
  <c r="G4" i="1"/>
  <c r="H4" i="1"/>
  <c r="J4" i="1" s="1"/>
  <c r="M4" i="1" s="1"/>
  <c r="O4" i="1" s="1"/>
  <c r="P4" i="1" s="1"/>
  <c r="G5" i="1" l="1"/>
  <c r="H5" i="1"/>
  <c r="I5" i="1" s="1"/>
  <c r="F7" i="1"/>
  <c r="G6" i="1"/>
  <c r="H6" i="1"/>
  <c r="I6" i="1" s="1"/>
  <c r="K4" i="1"/>
  <c r="J5" i="1"/>
  <c r="M5" i="1" s="1"/>
  <c r="R4" i="1"/>
  <c r="N4" i="1"/>
  <c r="I4" i="1"/>
  <c r="G7" i="1" l="1"/>
  <c r="H7" i="1"/>
  <c r="I7" i="1" s="1"/>
  <c r="F8" i="1"/>
  <c r="N5" i="1"/>
  <c r="O5" i="1"/>
  <c r="J6" i="1"/>
  <c r="M6" i="1" s="1"/>
  <c r="O6" i="1" s="1"/>
  <c r="P6" i="1" s="1"/>
  <c r="R5" i="1"/>
  <c r="K5" i="1"/>
  <c r="F9" i="1" l="1"/>
  <c r="H8" i="1"/>
  <c r="I8" i="1" s="1"/>
  <c r="G8" i="1"/>
  <c r="J7" i="1"/>
  <c r="M7" i="1" s="1"/>
  <c r="O7" i="1" s="1"/>
  <c r="P7" i="1" s="1"/>
  <c r="R6" i="1"/>
  <c r="N6" i="1"/>
  <c r="K6" i="1"/>
  <c r="F10" i="1" l="1"/>
  <c r="H9" i="1"/>
  <c r="I9" i="1" s="1"/>
  <c r="G9" i="1"/>
  <c r="J8" i="1"/>
  <c r="M8" i="1" s="1"/>
  <c r="O8" i="1" s="1"/>
  <c r="P8" i="1" s="1"/>
  <c r="R7" i="1"/>
  <c r="N7" i="1"/>
  <c r="K7" i="1"/>
  <c r="F11" i="1" l="1"/>
  <c r="G10" i="1"/>
  <c r="H10" i="1"/>
  <c r="I10" i="1" s="1"/>
  <c r="J9" i="1"/>
  <c r="R8" i="1"/>
  <c r="N8" i="1"/>
  <c r="K8" i="1"/>
  <c r="F12" i="1" l="1"/>
  <c r="H11" i="1"/>
  <c r="I11" i="1" s="1"/>
  <c r="G11" i="1"/>
  <c r="K9" i="1"/>
  <c r="M9" i="1"/>
  <c r="J10" i="1"/>
  <c r="M10" i="1" s="1"/>
  <c r="O10" i="1" s="1"/>
  <c r="P10" i="1" s="1"/>
  <c r="R9" i="1"/>
  <c r="F13" i="1" l="1"/>
  <c r="H12" i="1"/>
  <c r="I12" i="1" s="1"/>
  <c r="G12" i="1"/>
  <c r="N9" i="1"/>
  <c r="O9" i="1"/>
  <c r="P9" i="1" s="1"/>
  <c r="J11" i="1"/>
  <c r="R10" i="1"/>
  <c r="N10" i="1"/>
  <c r="K10" i="1"/>
  <c r="F14" i="1" l="1"/>
  <c r="H13" i="1"/>
  <c r="I13" i="1" s="1"/>
  <c r="G13" i="1"/>
  <c r="M11" i="1"/>
  <c r="J12" i="1"/>
  <c r="R11" i="1"/>
  <c r="K11" i="1"/>
  <c r="F15" i="1" l="1"/>
  <c r="G14" i="1"/>
  <c r="H14" i="1"/>
  <c r="I14" i="1" s="1"/>
  <c r="N11" i="1"/>
  <c r="O11" i="1"/>
  <c r="P11" i="1" s="1"/>
  <c r="M12" i="1"/>
  <c r="J13" i="1"/>
  <c r="R12" i="1"/>
  <c r="K12" i="1"/>
  <c r="F16" i="1" l="1"/>
  <c r="G15" i="1"/>
  <c r="H15" i="1"/>
  <c r="I15" i="1" s="1"/>
  <c r="N12" i="1"/>
  <c r="O12" i="1"/>
  <c r="P12" i="1" s="1"/>
  <c r="M13" i="1"/>
  <c r="J14" i="1"/>
  <c r="R13" i="1"/>
  <c r="K13" i="1"/>
  <c r="F17" i="1" l="1"/>
  <c r="H16" i="1"/>
  <c r="I16" i="1" s="1"/>
  <c r="G16" i="1"/>
  <c r="N13" i="1"/>
  <c r="O13" i="1"/>
  <c r="P13" i="1" s="1"/>
  <c r="M14" i="1"/>
  <c r="J15" i="1"/>
  <c r="R14" i="1"/>
  <c r="K14" i="1"/>
  <c r="F18" i="1" l="1"/>
  <c r="H17" i="1"/>
  <c r="I17" i="1" s="1"/>
  <c r="G17" i="1"/>
  <c r="N14" i="1"/>
  <c r="O14" i="1"/>
  <c r="P14" i="1" s="1"/>
  <c r="M15" i="1"/>
  <c r="J16" i="1"/>
  <c r="R15" i="1"/>
  <c r="K15" i="1"/>
  <c r="F19" i="1" l="1"/>
  <c r="G18" i="1"/>
  <c r="H18" i="1"/>
  <c r="I18" i="1" s="1"/>
  <c r="N15" i="1"/>
  <c r="O15" i="1"/>
  <c r="P15" i="1" s="1"/>
  <c r="M16" i="1"/>
  <c r="J17" i="1"/>
  <c r="R16" i="1"/>
  <c r="K16" i="1"/>
  <c r="F20" i="1" l="1"/>
  <c r="G19" i="1"/>
  <c r="H19" i="1"/>
  <c r="I19" i="1" s="1"/>
  <c r="N16" i="1"/>
  <c r="O16" i="1"/>
  <c r="P16" i="1" s="1"/>
  <c r="M17" i="1"/>
  <c r="J18" i="1"/>
  <c r="R17" i="1"/>
  <c r="K17" i="1"/>
  <c r="F21" i="1" l="1"/>
  <c r="H20" i="1"/>
  <c r="I20" i="1" s="1"/>
  <c r="G20" i="1"/>
  <c r="N17" i="1"/>
  <c r="O17" i="1"/>
  <c r="P17" i="1" s="1"/>
  <c r="M18" i="1"/>
  <c r="J19" i="1"/>
  <c r="R18" i="1"/>
  <c r="K18" i="1"/>
  <c r="H21" i="1" l="1"/>
  <c r="I21" i="1" s="1"/>
  <c r="G21" i="1"/>
  <c r="N18" i="1"/>
  <c r="O18" i="1"/>
  <c r="P18" i="1" s="1"/>
  <c r="M19" i="1"/>
  <c r="J20" i="1"/>
  <c r="R19" i="1"/>
  <c r="K19" i="1"/>
  <c r="N19" i="1" l="1"/>
  <c r="O19" i="1"/>
  <c r="P19" i="1" s="1"/>
  <c r="M20" i="1"/>
  <c r="J21" i="1"/>
  <c r="R20" i="1"/>
  <c r="K20" i="1"/>
  <c r="N20" i="1" l="1"/>
  <c r="O20" i="1"/>
  <c r="P20" i="1" s="1"/>
  <c r="M21" i="1"/>
  <c r="R21" i="1"/>
  <c r="K21" i="1"/>
  <c r="O21" i="1" l="1"/>
  <c r="P21" i="1" s="1"/>
  <c r="N21" i="1"/>
</calcChain>
</file>

<file path=xl/sharedStrings.xml><?xml version="1.0" encoding="utf-8"?>
<sst xmlns="http://schemas.openxmlformats.org/spreadsheetml/2006/main" count="77" uniqueCount="76">
  <si>
    <t>Aid Station</t>
  </si>
  <si>
    <t>7:00am</t>
  </si>
  <si>
    <t>6:00am</t>
  </si>
  <si>
    <t>7:59am</t>
  </si>
  <si>
    <t>8:43am</t>
  </si>
  <si>
    <t>9:23am</t>
  </si>
  <si>
    <t>11:09am</t>
  </si>
  <si>
    <t>10:07am</t>
  </si>
  <si>
    <t>12:06pm</t>
  </si>
  <si>
    <t>12:45pm</t>
  </si>
  <si>
    <t>1:46pm</t>
  </si>
  <si>
    <t>2:15pm</t>
  </si>
  <si>
    <t>2:59pm</t>
  </si>
  <si>
    <t>3:45pm</t>
  </si>
  <si>
    <t>4:15pm</t>
  </si>
  <si>
    <t>5:06pm</t>
  </si>
  <si>
    <t>5:51pm</t>
  </si>
  <si>
    <t>6:46pm</t>
  </si>
  <si>
    <t>7:53pm</t>
  </si>
  <si>
    <t>10:59pm</t>
  </si>
  <si>
    <t>7am</t>
  </si>
  <si>
    <t>7:00 am</t>
  </si>
  <si>
    <t>9:00 am</t>
  </si>
  <si>
    <t>10:59 am</t>
  </si>
  <si>
    <t>12:29 pm</t>
  </si>
  <si>
    <t>1:49 pm</t>
  </si>
  <si>
    <t>3:18 pm</t>
  </si>
  <si>
    <t>5:37 pm</t>
  </si>
  <si>
    <t>8:34 pm</t>
  </si>
  <si>
    <t>10:37 pm</t>
  </si>
  <si>
    <t>11:36 pm</t>
  </si>
  <si>
    <t>1:05 am</t>
  </si>
  <si>
    <t>2:37 am</t>
  </si>
  <si>
    <t>3:38 am</t>
  </si>
  <si>
    <t>5:21 am</t>
  </si>
  <si>
    <t>6:51 am</t>
  </si>
  <si>
    <t>8:41 am</t>
  </si>
  <si>
    <t>Split Pace</t>
  </si>
  <si>
    <t>Time to next cut off</t>
  </si>
  <si>
    <t>Times adjusted by check ins</t>
  </si>
  <si>
    <t>mph</t>
  </si>
  <si>
    <t>Difference between projected time and cut off if running entered  pace</t>
  </si>
  <si>
    <t>Enter check in times as possible times must be in hr:min am/pm format ie 7:00 am</t>
  </si>
  <si>
    <t>Projected time to next AS</t>
  </si>
  <si>
    <t>Projected total elapsed time at each AS</t>
  </si>
  <si>
    <t>Projected actual time</t>
  </si>
  <si>
    <t>PACE (hours/distance)</t>
  </si>
  <si>
    <t>Distance of race:</t>
  </si>
  <si>
    <t>Projected actual time  based on entered pace</t>
  </si>
  <si>
    <t>Projected time adjusted by entered check in times</t>
  </si>
  <si>
    <t>7:44 pm</t>
  </si>
  <si>
    <t>11:56 am</t>
  </si>
  <si>
    <t>2:00 pm</t>
  </si>
  <si>
    <t>Cut-off Time (must be in hr:min am/pm format, if you're getting #value left-click, -&gt; format cells -&gt; number -&gt; text)</t>
  </si>
  <si>
    <t>Min per Miles/Km =</t>
  </si>
  <si>
    <t>Miles/ Km</t>
  </si>
  <si>
    <t>Total Miles/ Km</t>
  </si>
  <si>
    <t xml:space="preserve">START </t>
  </si>
  <si>
    <t>Aid #1</t>
  </si>
  <si>
    <t>Aid #2</t>
  </si>
  <si>
    <t>Aid #3</t>
  </si>
  <si>
    <t>Aid #4</t>
  </si>
  <si>
    <t>Aid #5</t>
  </si>
  <si>
    <t>Aid #6</t>
  </si>
  <si>
    <t>Aid #7</t>
  </si>
  <si>
    <t>Aid #8</t>
  </si>
  <si>
    <t>Aid #9</t>
  </si>
  <si>
    <t>Aid #10</t>
  </si>
  <si>
    <t>Aid #11</t>
  </si>
  <si>
    <t>Aid #12</t>
  </si>
  <si>
    <t>Aid #13</t>
  </si>
  <si>
    <t>Aid #14</t>
  </si>
  <si>
    <t>Aid #15</t>
  </si>
  <si>
    <t>Aid #16</t>
  </si>
  <si>
    <t>Aid #17</t>
  </si>
  <si>
    <t>Finish!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</si>
</sst>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0" fillId="0" borderId="0" xfId="0" applyFill="1" applyAlignment="1" applyProtection="1">
      <alignment wrapText="1"/>
      <protection hidden="1"/>
    </xf>
    <xf numFmtId="0" fontId="3" fillId="0" borderId="0" xfId="0" applyFont="1" applyFill="1" applyAlignment="1" applyProtection="1">
      <alignment wrapText="1"/>
    </xf>
    <xf numFmtId="0" fontId="1" fillId="0" borderId="0" xfId="0" applyFont="1" applyFill="1" applyAlignment="1" applyProtection="1">
      <alignment wrapText="1"/>
      <protection hidden="1"/>
    </xf>
    <xf numFmtId="49" fontId="1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 applyProtection="1">
      <alignment wrapText="1"/>
      <protection locked="0"/>
    </xf>
    <xf numFmtId="0" fontId="2" fillId="0" borderId="0" xfId="0" applyFont="1" applyFill="1" applyAlignment="1" applyProtection="1">
      <alignment wrapText="1"/>
      <protection hidden="1"/>
    </xf>
    <xf numFmtId="21" fontId="2" fillId="0" borderId="0" xfId="0" applyNumberFormat="1" applyFont="1" applyFill="1" applyAlignment="1">
      <alignment wrapText="1"/>
    </xf>
    <xf numFmtId="2" fontId="3" fillId="0" borderId="0" xfId="0" applyNumberFormat="1" applyFont="1" applyFill="1" applyAlignment="1">
      <alignment wrapText="1"/>
    </xf>
    <xf numFmtId="0" fontId="2" fillId="2" borderId="0" xfId="0" applyFont="1" applyFill="1" applyAlignment="1" applyProtection="1">
      <alignment wrapText="1"/>
      <protection locked="0"/>
    </xf>
    <xf numFmtId="0" fontId="3" fillId="4" borderId="0" xfId="0" applyNumberFormat="1" applyFont="1" applyFill="1" applyAlignment="1" applyProtection="1">
      <alignment wrapText="1"/>
    </xf>
    <xf numFmtId="0" fontId="3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49" fontId="4" fillId="0" borderId="0" xfId="0" applyNumberFormat="1" applyFont="1" applyFill="1" applyAlignment="1">
      <alignment horizontal="center" wrapText="1"/>
    </xf>
    <xf numFmtId="0" fontId="3" fillId="4" borderId="0" xfId="0" applyFont="1" applyFill="1" applyAlignment="1" applyProtection="1">
      <alignment wrapText="1"/>
    </xf>
    <xf numFmtId="0" fontId="0" fillId="4" borderId="0" xfId="0" applyFont="1" applyFill="1" applyAlignment="1">
      <alignment wrapText="1"/>
    </xf>
    <xf numFmtId="0" fontId="0" fillId="4" borderId="0" xfId="0" applyFont="1" applyFill="1" applyAlignment="1" applyProtection="1">
      <alignment wrapText="1"/>
      <protection hidden="1"/>
    </xf>
    <xf numFmtId="0" fontId="3" fillId="0" borderId="0" xfId="0" applyFont="1"/>
    <xf numFmtId="0" fontId="2" fillId="0" borderId="0" xfId="0" applyFont="1"/>
    <xf numFmtId="0" fontId="2" fillId="0" borderId="0" xfId="0" applyFont="1"/>
    <xf numFmtId="0" fontId="3" fillId="3" borderId="0" xfId="0" applyFont="1" applyFill="1" applyProtection="1">
      <protection locked="0"/>
    </xf>
    <xf numFmtId="49" fontId="0" fillId="3" borderId="0" xfId="0" applyNumberFormat="1" applyFont="1" applyFill="1" applyAlignment="1" applyProtection="1">
      <alignment wrapText="1"/>
      <protection locked="0"/>
    </xf>
    <xf numFmtId="49" fontId="3" fillId="3" borderId="0" xfId="0" applyNumberFormat="1" applyFont="1" applyFill="1" applyAlignment="1" applyProtection="1">
      <alignment wrapText="1"/>
      <protection locked="0"/>
    </xf>
    <xf numFmtId="49" fontId="3" fillId="3" borderId="0" xfId="0" applyNumberFormat="1" applyFont="1" applyFill="1" applyProtection="1">
      <protection locked="0"/>
    </xf>
    <xf numFmtId="2" fontId="3" fillId="4" borderId="0" xfId="0" applyNumberFormat="1" applyFon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D578-588E-0C40-A2EA-B83DD05B734B}">
  <sheetPr>
    <pageSetUpPr fitToPage="1"/>
  </sheetPr>
  <dimension ref="A1:Y29"/>
  <sheetViews>
    <sheetView tabSelected="1" topLeftCell="A5" workbookViewId="0">
      <selection activeCell="A9" sqref="A9"/>
    </sheetView>
  </sheetViews>
  <sheetFormatPr baseColWidth="10" defaultRowHeight="16" x14ac:dyDescent="0.2"/>
  <cols>
    <col min="1" max="1" width="17" style="2" customWidth="1"/>
    <col min="2" max="2" width="9" style="2" customWidth="1"/>
    <col min="3" max="3" width="11.33203125" style="2" bestFit="1" customWidth="1"/>
    <col min="4" max="4" width="11.33203125" style="2" hidden="1" customWidth="1"/>
    <col min="5" max="5" width="11.33203125" style="2" customWidth="1"/>
    <col min="6" max="6" width="11.33203125" style="2" hidden="1" customWidth="1"/>
    <col min="7" max="7" width="12.33203125" style="2" customWidth="1"/>
    <col min="8" max="8" width="12.33203125" style="2" hidden="1" customWidth="1"/>
    <col min="9" max="9" width="14.1640625" style="2" customWidth="1"/>
    <col min="10" max="10" width="14.1640625" style="7" hidden="1" customWidth="1"/>
    <col min="11" max="11" width="14.1640625" style="2" customWidth="1"/>
    <col min="12" max="12" width="14.1640625" style="5" customWidth="1"/>
    <col min="13" max="13" width="12.83203125" style="2" hidden="1" customWidth="1"/>
    <col min="14" max="14" width="12.83203125" style="2" customWidth="1"/>
    <col min="15" max="15" width="12.83203125" style="2" hidden="1" customWidth="1"/>
    <col min="16" max="16" width="12.83203125" style="2" customWidth="1"/>
    <col min="17" max="17" width="12.83203125" style="5" bestFit="1" customWidth="1"/>
    <col min="18" max="18" width="12.83203125" style="2" customWidth="1"/>
    <col min="19" max="19" width="22.33203125" style="2" hidden="1" customWidth="1"/>
    <col min="20" max="16384" width="10.83203125" style="2"/>
  </cols>
  <sheetData>
    <row r="1" spans="1:23" ht="51" customHeight="1" x14ac:dyDescent="0.2">
      <c r="A1" s="12" t="s">
        <v>0</v>
      </c>
      <c r="B1" s="3" t="s">
        <v>46</v>
      </c>
      <c r="C1" s="17">
        <v>22</v>
      </c>
      <c r="D1" s="3">
        <f>C1/G1</f>
        <v>0.2131989533869561</v>
      </c>
      <c r="E1" s="3" t="s">
        <v>47</v>
      </c>
      <c r="F1" s="3"/>
      <c r="G1" s="17">
        <v>103.19</v>
      </c>
      <c r="H1" s="3"/>
      <c r="I1" s="3" t="s">
        <v>54</v>
      </c>
      <c r="J1" s="3"/>
      <c r="K1" s="20" t="str">
        <f>INT(D1*60)&amp;":"&amp;(INT((D1*60-INT(D1*60))*60))</f>
        <v>12:47</v>
      </c>
      <c r="L1" s="3"/>
      <c r="M1" s="21" t="s">
        <v>45</v>
      </c>
      <c r="N1" s="14"/>
      <c r="O1" s="3" t="s">
        <v>39</v>
      </c>
      <c r="P1" s="22"/>
      <c r="Q1" s="3"/>
      <c r="R1" s="3"/>
      <c r="S1" s="3"/>
      <c r="T1" s="27"/>
      <c r="U1" s="28"/>
      <c r="V1" s="3"/>
      <c r="W1" s="3"/>
    </row>
    <row r="2" spans="1:23" ht="204" x14ac:dyDescent="0.2">
      <c r="A2" s="12"/>
      <c r="B2" s="3" t="s">
        <v>55</v>
      </c>
      <c r="C2" s="13" t="s">
        <v>56</v>
      </c>
      <c r="D2" s="3"/>
      <c r="E2" s="3" t="s">
        <v>43</v>
      </c>
      <c r="F2" s="3"/>
      <c r="G2" s="3" t="s">
        <v>44</v>
      </c>
      <c r="H2" s="3"/>
      <c r="I2" s="22" t="s">
        <v>48</v>
      </c>
      <c r="J2" s="14"/>
      <c r="K2" s="21" t="s">
        <v>49</v>
      </c>
      <c r="L2" s="22" t="s">
        <v>42</v>
      </c>
      <c r="M2" s="3"/>
      <c r="N2" s="3" t="s">
        <v>38</v>
      </c>
      <c r="O2" s="3"/>
      <c r="P2" s="21" t="s">
        <v>41</v>
      </c>
      <c r="Q2" s="6" t="s">
        <v>53</v>
      </c>
      <c r="R2" s="15" t="s">
        <v>37</v>
      </c>
      <c r="S2" s="3"/>
      <c r="T2" s="27"/>
      <c r="U2" s="28"/>
    </row>
    <row r="3" spans="1:23" s="11" customFormat="1" ht="17" x14ac:dyDescent="0.2">
      <c r="A3" s="29" t="s">
        <v>57</v>
      </c>
      <c r="B3" s="29">
        <v>0</v>
      </c>
      <c r="C3" s="19">
        <v>0</v>
      </c>
      <c r="D3" s="1"/>
      <c r="E3" s="18" t="str">
        <f>INT(D4)&amp;":"&amp;INT((D4-INT(D4))*60)</f>
        <v>1:25</v>
      </c>
      <c r="F3" s="19"/>
      <c r="G3" s="19"/>
      <c r="H3" s="19">
        <v>7</v>
      </c>
      <c r="I3" s="24" t="s">
        <v>20</v>
      </c>
      <c r="J3" s="25">
        <v>7</v>
      </c>
      <c r="K3" s="24" t="s">
        <v>20</v>
      </c>
      <c r="L3" s="30"/>
      <c r="M3" s="1"/>
      <c r="N3" s="23"/>
      <c r="O3" s="23"/>
      <c r="P3" s="23"/>
      <c r="Q3" s="31" t="s">
        <v>21</v>
      </c>
      <c r="R3" s="19" t="s">
        <v>40</v>
      </c>
      <c r="S3" s="1" t="s">
        <v>2</v>
      </c>
      <c r="T3" s="26"/>
      <c r="U3" s="26"/>
    </row>
    <row r="4" spans="1:23" s="11" customFormat="1" ht="20" customHeight="1" x14ac:dyDescent="0.2">
      <c r="A4" s="29" t="s">
        <v>58</v>
      </c>
      <c r="B4" s="29">
        <v>6.7</v>
      </c>
      <c r="C4" s="23">
        <f>B4 + C3</f>
        <v>6.7</v>
      </c>
      <c r="D4" s="8">
        <f>B4*$D$1</f>
        <v>1.4284329876926058</v>
      </c>
      <c r="E4" s="18" t="str">
        <f t="shared" ref="E4:E21" si="0">INT(D5)&amp;":"&amp;INT((D5-INT(D5))*60)</f>
        <v>1:24</v>
      </c>
      <c r="F4" s="18">
        <f>C4*$D$1</f>
        <v>1.4284329876926058</v>
      </c>
      <c r="G4" s="18" t="str">
        <f>INT(F4)&amp;":"&amp;INT((F4-INT(F4))*60)</f>
        <v>1:25</v>
      </c>
      <c r="H4" s="18">
        <f>IF((F4+7)&gt;24,(F4-17),(F4+7))</f>
        <v>8.4284329876926058</v>
      </c>
      <c r="I4" s="18" t="str">
        <f>INT(H4)&amp;":"&amp;INT((H4-INT(H4))*60)</f>
        <v>8:25</v>
      </c>
      <c r="J4" s="18">
        <f>IF(ISBLANK(L4),H4,TIMEVALUE(L4)*24)</f>
        <v>8.4284329876926058</v>
      </c>
      <c r="K4" s="18" t="str">
        <f>INT(J4)&amp;":"&amp;INT((J4-INT(J4))*60)</f>
        <v>8:25</v>
      </c>
      <c r="L4" s="31"/>
      <c r="M4" s="16">
        <f t="shared" ref="M4:M21" si="1">IF(ABS(TIMEVALUE(Q5)*24-J4)&gt;12,TIMEVALUE(Q5)*24+24-J4,TIMEVALUE(Q5)*24-J4)</f>
        <v>2.5549003456407267</v>
      </c>
      <c r="N4" s="18" t="str">
        <f t="shared" ref="N4:N10" si="2">INT(M4)&amp;":"&amp;INT((M4-INT(M4))*60)</f>
        <v>2:33</v>
      </c>
      <c r="O4" s="33">
        <f>M4-D5</f>
        <v>1.1541832218884249</v>
      </c>
      <c r="P4" s="18" t="str">
        <f>INT(O4)&amp;":"&amp;INT((O4-INT(O4))*60)</f>
        <v>1:9</v>
      </c>
      <c r="Q4" s="32" t="s">
        <v>22</v>
      </c>
      <c r="R4" s="19">
        <f>IF(J4&gt;J3, B4/(J4-J3), B4/(J4-J3+24))</f>
        <v>4.6904545454545454</v>
      </c>
      <c r="S4" s="1" t="s">
        <v>1</v>
      </c>
      <c r="T4" s="26"/>
      <c r="U4" s="26"/>
    </row>
    <row r="5" spans="1:23" s="11" customFormat="1" ht="24" customHeight="1" x14ac:dyDescent="0.2">
      <c r="A5" s="29" t="s">
        <v>59</v>
      </c>
      <c r="B5" s="29">
        <v>6.57</v>
      </c>
      <c r="C5" s="23">
        <f>B5 + C4</f>
        <v>13.27</v>
      </c>
      <c r="D5" s="8">
        <f t="shared" ref="D5:D21" si="3">B5*$D$1</f>
        <v>1.4007171237523017</v>
      </c>
      <c r="E5" s="18" t="str">
        <f t="shared" si="0"/>
        <v>1:3</v>
      </c>
      <c r="F5" s="18">
        <f>D5+F4</f>
        <v>2.8291501114449078</v>
      </c>
      <c r="G5" s="18" t="str">
        <f t="shared" ref="G5:G21" si="4">INT(F5)&amp;":"&amp;INT((F5-INT(F5))*60)</f>
        <v>2:49</v>
      </c>
      <c r="H5" s="18">
        <f t="shared" ref="H5:H21" si="5">IF((F5+7)&gt;24,(F5-17),(F5+7))</f>
        <v>9.8291501114449069</v>
      </c>
      <c r="I5" s="18" t="str">
        <f>INT(H5)&amp;":"&amp;INT((H5-INT(H5))*60)</f>
        <v>9:49</v>
      </c>
      <c r="J5" s="18">
        <f>IF(ISBLANK(L5), J4+D5, TIMEVALUE(L5)*24)</f>
        <v>9.8291501114449069</v>
      </c>
      <c r="K5" s="18" t="str">
        <f>INT(J5)&amp;":"&amp;INT((J5-INT(J5))*60)</f>
        <v>9:49</v>
      </c>
      <c r="L5" s="31"/>
      <c r="M5" s="16">
        <f t="shared" si="1"/>
        <v>2.6541832218884238</v>
      </c>
      <c r="N5" s="18" t="str">
        <f t="shared" si="2"/>
        <v>2:39</v>
      </c>
      <c r="O5" s="33">
        <f t="shared" ref="O5:O21" si="6">M5-D6</f>
        <v>1.5881884549536434</v>
      </c>
      <c r="P5" s="18" t="str">
        <f t="shared" ref="P5:P20" si="7">INT(O5)&amp;":"&amp;INT((O5-INT(O5))*60)</f>
        <v>1:35</v>
      </c>
      <c r="Q5" s="32" t="s">
        <v>23</v>
      </c>
      <c r="R5" s="19">
        <f t="shared" ref="R5:R21" si="8">IF(J5&gt;J4, B5/(J5-J4), B5/(J5-J4+24))</f>
        <v>4.6904545454545472</v>
      </c>
      <c r="S5" s="1" t="s">
        <v>3</v>
      </c>
      <c r="T5" s="26"/>
      <c r="U5" s="26"/>
    </row>
    <row r="6" spans="1:23" s="11" customFormat="1" ht="21" customHeight="1" x14ac:dyDescent="0.2">
      <c r="A6" s="29" t="s">
        <v>60</v>
      </c>
      <c r="B6" s="29">
        <v>5</v>
      </c>
      <c r="C6" s="23">
        <f>B6 + C5</f>
        <v>18.27</v>
      </c>
      <c r="D6" s="8">
        <f t="shared" si="3"/>
        <v>1.0659947669347805</v>
      </c>
      <c r="E6" s="18" t="str">
        <f t="shared" si="0"/>
        <v>0:56</v>
      </c>
      <c r="F6" s="18">
        <f t="shared" ref="F6:F21" si="9">D6+F5</f>
        <v>3.8951448783796883</v>
      </c>
      <c r="G6" s="18" t="str">
        <f t="shared" si="4"/>
        <v>3:53</v>
      </c>
      <c r="H6" s="18">
        <f t="shared" si="5"/>
        <v>10.895144878379689</v>
      </c>
      <c r="I6" s="18" t="str">
        <f t="shared" ref="I6:I21" si="10">INT(H6)&amp;":"&amp;INT((H6-INT(H6))*60)</f>
        <v>10:53</v>
      </c>
      <c r="J6" s="18">
        <f>IF(ISBLANK(L6), IF(J5+D6&gt;24, J5+D6-24,J5+D6),  TIMEVALUE(L6)*24)</f>
        <v>10.895144878379687</v>
      </c>
      <c r="K6" s="18" t="str">
        <f t="shared" ref="K6:K21" si="11">INT(J6)&amp;":"&amp;INT((J6-INT(J6))*60)</f>
        <v>10:53</v>
      </c>
      <c r="L6" s="31"/>
      <c r="M6" s="16">
        <f t="shared" si="1"/>
        <v>2.9215217882869791</v>
      </c>
      <c r="N6" s="18" t="str">
        <f t="shared" si="2"/>
        <v>2:55</v>
      </c>
      <c r="O6" s="33">
        <f t="shared" si="6"/>
        <v>1.974918435248894</v>
      </c>
      <c r="P6" s="18" t="str">
        <f t="shared" si="7"/>
        <v>1:58</v>
      </c>
      <c r="Q6" s="32" t="s">
        <v>24</v>
      </c>
      <c r="R6" s="19">
        <f t="shared" si="8"/>
        <v>4.6904545454545454</v>
      </c>
      <c r="S6" s="1" t="s">
        <v>4</v>
      </c>
      <c r="T6" s="26"/>
      <c r="U6" s="26"/>
    </row>
    <row r="7" spans="1:23" s="11" customFormat="1" ht="22" customHeight="1" x14ac:dyDescent="0.2">
      <c r="A7" s="29" t="s">
        <v>61</v>
      </c>
      <c r="B7" s="29">
        <v>4.4400000000000004</v>
      </c>
      <c r="C7" s="23">
        <f>B7 + C6</f>
        <v>22.71</v>
      </c>
      <c r="D7" s="8">
        <f t="shared" si="3"/>
        <v>0.94660335303808518</v>
      </c>
      <c r="E7" s="18" t="str">
        <f t="shared" si="0"/>
        <v>1:3</v>
      </c>
      <c r="F7" s="18">
        <f t="shared" si="9"/>
        <v>4.8417482314177738</v>
      </c>
      <c r="G7" s="18" t="str">
        <f t="shared" si="4"/>
        <v>4:50</v>
      </c>
      <c r="H7" s="18">
        <f t="shared" si="5"/>
        <v>11.841748231417775</v>
      </c>
      <c r="I7" s="18" t="str">
        <f t="shared" si="10"/>
        <v>11:50</v>
      </c>
      <c r="J7" s="18">
        <f t="shared" ref="J7:J21" si="12">IF(ISBLANK(L7), IF(J6+D7&gt;24, J6+D7-24,J6+D7),  TIMEVALUE(L7)*24)</f>
        <v>11.841748231417773</v>
      </c>
      <c r="K7" s="18" t="str">
        <f t="shared" si="11"/>
        <v>11:50</v>
      </c>
      <c r="L7" s="31"/>
      <c r="M7" s="16">
        <f t="shared" si="1"/>
        <v>3.4582517685822278</v>
      </c>
      <c r="N7" s="18" t="str">
        <f t="shared" si="2"/>
        <v>3:27</v>
      </c>
      <c r="O7" s="33">
        <f t="shared" si="6"/>
        <v>2.4029169493167952</v>
      </c>
      <c r="P7" s="18" t="str">
        <f t="shared" si="7"/>
        <v>2:24</v>
      </c>
      <c r="Q7" s="32" t="s">
        <v>25</v>
      </c>
      <c r="R7" s="19">
        <f t="shared" si="8"/>
        <v>4.6904545454545437</v>
      </c>
      <c r="S7" s="1" t="s">
        <v>5</v>
      </c>
      <c r="T7" s="26"/>
      <c r="U7" s="26"/>
    </row>
    <row r="8" spans="1:23" s="11" customFormat="1" ht="22" customHeight="1" x14ac:dyDescent="0.2">
      <c r="A8" s="29" t="s">
        <v>62</v>
      </c>
      <c r="B8" s="29">
        <v>4.95</v>
      </c>
      <c r="C8" s="23">
        <f t="shared" ref="C8:C21" si="13">B8 + C7</f>
        <v>27.66</v>
      </c>
      <c r="D8" s="8">
        <f t="shared" si="3"/>
        <v>1.0553348192654328</v>
      </c>
      <c r="E8" s="18" t="str">
        <f t="shared" si="0"/>
        <v>1:35</v>
      </c>
      <c r="F8" s="18">
        <f t="shared" si="9"/>
        <v>5.8970830506832064</v>
      </c>
      <c r="G8" s="18" t="str">
        <f t="shared" si="4"/>
        <v>5:53</v>
      </c>
      <c r="H8" s="18">
        <f t="shared" si="5"/>
        <v>12.897083050683207</v>
      </c>
      <c r="I8" s="18" t="str">
        <f t="shared" si="10"/>
        <v>12:53</v>
      </c>
      <c r="J8" s="18">
        <f t="shared" si="12"/>
        <v>12.897083050683205</v>
      </c>
      <c r="K8" s="18" t="str">
        <f t="shared" si="11"/>
        <v>12:53</v>
      </c>
      <c r="L8" s="31"/>
      <c r="M8" s="16">
        <f t="shared" si="1"/>
        <v>4.7195836159834617</v>
      </c>
      <c r="N8" s="18" t="str">
        <f t="shared" si="2"/>
        <v>4:43</v>
      </c>
      <c r="O8" s="33">
        <f t="shared" si="6"/>
        <v>3.120591465581291</v>
      </c>
      <c r="P8" s="18" t="str">
        <f t="shared" si="7"/>
        <v>3:7</v>
      </c>
      <c r="Q8" s="32" t="s">
        <v>26</v>
      </c>
      <c r="R8" s="19">
        <f t="shared" si="8"/>
        <v>4.6904545454545463</v>
      </c>
      <c r="S8" s="1" t="s">
        <v>7</v>
      </c>
      <c r="T8" s="26"/>
      <c r="U8" s="26"/>
    </row>
    <row r="9" spans="1:23" s="11" customFormat="1" ht="21" customHeight="1" x14ac:dyDescent="0.2">
      <c r="A9" s="29" t="s">
        <v>63</v>
      </c>
      <c r="B9" s="29">
        <v>7.5</v>
      </c>
      <c r="C9" s="23">
        <f t="shared" si="13"/>
        <v>35.159999999999997</v>
      </c>
      <c r="D9" s="8">
        <f t="shared" si="3"/>
        <v>1.5989921504021707</v>
      </c>
      <c r="E9" s="18" t="str">
        <f t="shared" si="0"/>
        <v>1:13</v>
      </c>
      <c r="F9" s="18">
        <f t="shared" si="9"/>
        <v>7.4960752010853771</v>
      </c>
      <c r="G9" s="18" t="str">
        <f t="shared" si="4"/>
        <v>7:29</v>
      </c>
      <c r="H9" s="18">
        <f t="shared" si="5"/>
        <v>14.496075201085377</v>
      </c>
      <c r="I9" s="18" t="str">
        <f t="shared" si="10"/>
        <v>14:29</v>
      </c>
      <c r="J9" s="18">
        <f t="shared" si="12"/>
        <v>14.496075201085375</v>
      </c>
      <c r="K9" s="18" t="str">
        <f t="shared" si="11"/>
        <v>14:29</v>
      </c>
      <c r="L9" s="31"/>
      <c r="M9" s="16">
        <f t="shared" si="1"/>
        <v>5.237258132247959</v>
      </c>
      <c r="N9" s="18" t="str">
        <f t="shared" si="2"/>
        <v>5:14</v>
      </c>
      <c r="O9" s="33">
        <f t="shared" si="6"/>
        <v>4.0049681816713525</v>
      </c>
      <c r="P9" s="18" t="str">
        <f t="shared" si="7"/>
        <v>4:0</v>
      </c>
      <c r="Q9" s="32" t="s">
        <v>27</v>
      </c>
      <c r="R9" s="19">
        <f t="shared" si="8"/>
        <v>4.6904545454545481</v>
      </c>
      <c r="S9" s="1" t="s">
        <v>6</v>
      </c>
      <c r="T9" s="26"/>
      <c r="U9" s="26"/>
    </row>
    <row r="10" spans="1:23" s="11" customFormat="1" ht="21" customHeight="1" x14ac:dyDescent="0.2">
      <c r="A10" s="29" t="s">
        <v>64</v>
      </c>
      <c r="B10" s="29">
        <v>5.78</v>
      </c>
      <c r="C10" s="23">
        <f t="shared" si="13"/>
        <v>40.94</v>
      </c>
      <c r="D10" s="8">
        <f t="shared" si="3"/>
        <v>1.2322899505766063</v>
      </c>
      <c r="E10" s="18" t="str">
        <f t="shared" si="0"/>
        <v>0:55</v>
      </c>
      <c r="F10" s="18">
        <f t="shared" si="9"/>
        <v>8.7283651516619827</v>
      </c>
      <c r="G10" s="18" t="str">
        <f t="shared" si="4"/>
        <v>8:43</v>
      </c>
      <c r="H10" s="18">
        <f t="shared" si="5"/>
        <v>15.728365151661983</v>
      </c>
      <c r="I10" s="18" t="str">
        <f t="shared" si="10"/>
        <v>15:43</v>
      </c>
      <c r="J10" s="18">
        <f t="shared" si="12"/>
        <v>15.728365151661981</v>
      </c>
      <c r="K10" s="18" t="str">
        <f t="shared" si="11"/>
        <v>15:43</v>
      </c>
      <c r="L10" s="31"/>
      <c r="M10" s="16">
        <f t="shared" si="1"/>
        <v>4.8383015150046855</v>
      </c>
      <c r="N10" s="18" t="str">
        <f t="shared" si="2"/>
        <v>4:50</v>
      </c>
      <c r="O10" s="33">
        <f t="shared" si="6"/>
        <v>3.9194140259069048</v>
      </c>
      <c r="P10" s="18" t="str">
        <f t="shared" si="7"/>
        <v>3:55</v>
      </c>
      <c r="Q10" s="32" t="s">
        <v>50</v>
      </c>
      <c r="R10" s="19">
        <f t="shared" si="8"/>
        <v>4.6904545454545481</v>
      </c>
      <c r="S10" s="1" t="s">
        <v>8</v>
      </c>
      <c r="T10" s="26"/>
      <c r="U10" s="26"/>
    </row>
    <row r="11" spans="1:23" s="11" customFormat="1" ht="21" customHeight="1" x14ac:dyDescent="0.2">
      <c r="A11" s="29" t="s">
        <v>65</v>
      </c>
      <c r="B11" s="29">
        <v>4.3099999999999996</v>
      </c>
      <c r="C11" s="23">
        <f t="shared" si="13"/>
        <v>45.25</v>
      </c>
      <c r="D11" s="8">
        <f t="shared" si="3"/>
        <v>0.91888748909778073</v>
      </c>
      <c r="E11" s="18" t="str">
        <f t="shared" si="0"/>
        <v>1:27</v>
      </c>
      <c r="F11" s="18">
        <f t="shared" si="9"/>
        <v>9.6472526407597634</v>
      </c>
      <c r="G11" s="18" t="str">
        <f t="shared" si="4"/>
        <v>9:38</v>
      </c>
      <c r="H11" s="18">
        <f t="shared" si="5"/>
        <v>16.647252640759763</v>
      </c>
      <c r="I11" s="18" t="str">
        <f t="shared" si="10"/>
        <v>16:38</v>
      </c>
      <c r="J11" s="18">
        <f t="shared" si="12"/>
        <v>16.64725264075976</v>
      </c>
      <c r="K11" s="18" t="str">
        <f t="shared" si="11"/>
        <v>16:38</v>
      </c>
      <c r="L11" s="31"/>
      <c r="M11" s="16">
        <f t="shared" si="1"/>
        <v>5.9694140259069073</v>
      </c>
      <c r="N11" s="18" t="str">
        <f t="shared" ref="N11:N21" si="14">IF(M11&lt;0, "CUTOFF!", INT(M11)&amp;":"&amp;INT((M11-INT(M11))*60))</f>
        <v>5:58</v>
      </c>
      <c r="O11" s="33">
        <f t="shared" si="6"/>
        <v>4.5153971638078669</v>
      </c>
      <c r="P11" s="18" t="str">
        <f t="shared" si="7"/>
        <v>4:30</v>
      </c>
      <c r="Q11" s="32" t="s">
        <v>28</v>
      </c>
      <c r="R11" s="19">
        <f t="shared" si="8"/>
        <v>4.6904545454545543</v>
      </c>
      <c r="S11" s="1" t="s">
        <v>9</v>
      </c>
      <c r="T11" s="26"/>
      <c r="U11" s="26"/>
    </row>
    <row r="12" spans="1:23" s="11" customFormat="1" ht="24" customHeight="1" x14ac:dyDescent="0.2">
      <c r="A12" s="29" t="s">
        <v>66</v>
      </c>
      <c r="B12" s="29">
        <v>6.82</v>
      </c>
      <c r="C12" s="23">
        <f t="shared" si="13"/>
        <v>52.07</v>
      </c>
      <c r="D12" s="8">
        <f t="shared" si="3"/>
        <v>1.4540168620990406</v>
      </c>
      <c r="E12" s="18" t="str">
        <f t="shared" si="0"/>
        <v>0:41</v>
      </c>
      <c r="F12" s="18">
        <f t="shared" si="9"/>
        <v>11.101269502858804</v>
      </c>
      <c r="G12" s="18" t="str">
        <f t="shared" si="4"/>
        <v>11:6</v>
      </c>
      <c r="H12" s="18">
        <f t="shared" si="5"/>
        <v>18.101269502858806</v>
      </c>
      <c r="I12" s="18" t="str">
        <f t="shared" si="10"/>
        <v>18:6</v>
      </c>
      <c r="J12" s="18">
        <f t="shared" si="12"/>
        <v>18.101269502858802</v>
      </c>
      <c r="K12" s="18" t="str">
        <f t="shared" si="11"/>
        <v>18:6</v>
      </c>
      <c r="L12" s="31"/>
      <c r="M12" s="16">
        <f t="shared" si="1"/>
        <v>5.4987304971411994</v>
      </c>
      <c r="N12" s="18" t="str">
        <f t="shared" si="14"/>
        <v>5:29</v>
      </c>
      <c r="O12" s="33">
        <f t="shared" si="6"/>
        <v>4.8015699195658534</v>
      </c>
      <c r="P12" s="18" t="str">
        <f t="shared" si="7"/>
        <v>4:48</v>
      </c>
      <c r="Q12" s="32" t="s">
        <v>29</v>
      </c>
      <c r="R12" s="19">
        <f t="shared" si="8"/>
        <v>4.690454545454541</v>
      </c>
      <c r="S12" s="1" t="s">
        <v>10</v>
      </c>
      <c r="T12" s="26"/>
      <c r="U12" s="26"/>
    </row>
    <row r="13" spans="1:23" s="11" customFormat="1" ht="21" customHeight="1" x14ac:dyDescent="0.2">
      <c r="A13" s="29" t="s">
        <v>67</v>
      </c>
      <c r="B13" s="29">
        <v>3.27</v>
      </c>
      <c r="C13" s="23">
        <f t="shared" si="13"/>
        <v>55.34</v>
      </c>
      <c r="D13" s="8">
        <f t="shared" si="3"/>
        <v>0.69716057757534644</v>
      </c>
      <c r="E13" s="18" t="str">
        <f t="shared" si="0"/>
        <v>1:3</v>
      </c>
      <c r="F13" s="18">
        <f t="shared" si="9"/>
        <v>11.79843008043415</v>
      </c>
      <c r="G13" s="18" t="str">
        <f t="shared" si="4"/>
        <v>11:47</v>
      </c>
      <c r="H13" s="18">
        <f t="shared" si="5"/>
        <v>18.798430080434152</v>
      </c>
      <c r="I13" s="18" t="str">
        <f t="shared" si="10"/>
        <v>18:47</v>
      </c>
      <c r="J13" s="18">
        <f t="shared" si="12"/>
        <v>18.798430080434148</v>
      </c>
      <c r="K13" s="18" t="str">
        <f t="shared" si="11"/>
        <v>18:47</v>
      </c>
      <c r="L13" s="31"/>
      <c r="M13" s="16">
        <f t="shared" si="1"/>
        <v>6.2849032528991842</v>
      </c>
      <c r="N13" s="18" t="str">
        <f t="shared" si="14"/>
        <v>6:17</v>
      </c>
      <c r="O13" s="33">
        <f t="shared" si="6"/>
        <v>5.2295684336337516</v>
      </c>
      <c r="P13" s="18" t="str">
        <f t="shared" si="7"/>
        <v>5:13</v>
      </c>
      <c r="Q13" s="32" t="s">
        <v>30</v>
      </c>
      <c r="R13" s="19">
        <f t="shared" si="8"/>
        <v>4.6904545454545481</v>
      </c>
      <c r="S13" s="1" t="s">
        <v>11</v>
      </c>
      <c r="T13" s="26"/>
      <c r="U13" s="26"/>
    </row>
    <row r="14" spans="1:23" s="11" customFormat="1" ht="17" x14ac:dyDescent="0.2">
      <c r="A14" s="29" t="s">
        <v>68</v>
      </c>
      <c r="B14" s="29">
        <v>4.95</v>
      </c>
      <c r="C14" s="23">
        <f t="shared" si="13"/>
        <v>60.290000000000006</v>
      </c>
      <c r="D14" s="8">
        <f t="shared" si="3"/>
        <v>1.0553348192654328</v>
      </c>
      <c r="E14" s="18" t="str">
        <f t="shared" si="0"/>
        <v>1:5</v>
      </c>
      <c r="F14" s="18">
        <f t="shared" si="9"/>
        <v>12.853764899699582</v>
      </c>
      <c r="G14" s="18" t="str">
        <f t="shared" si="4"/>
        <v>12:51</v>
      </c>
      <c r="H14" s="18">
        <f t="shared" si="5"/>
        <v>19.853764899699584</v>
      </c>
      <c r="I14" s="18" t="str">
        <f t="shared" si="10"/>
        <v>19:51</v>
      </c>
      <c r="J14" s="18">
        <f t="shared" si="12"/>
        <v>19.853764899699581</v>
      </c>
      <c r="K14" s="18" t="str">
        <f t="shared" si="11"/>
        <v>19:51</v>
      </c>
      <c r="L14" s="31"/>
      <c r="M14" s="16">
        <f t="shared" si="1"/>
        <v>6.7629017669670866</v>
      </c>
      <c r="N14" s="18" t="str">
        <f t="shared" si="14"/>
        <v>6:45</v>
      </c>
      <c r="O14" s="33">
        <f t="shared" si="6"/>
        <v>5.6649271570242625</v>
      </c>
      <c r="P14" s="18" t="str">
        <f t="shared" si="7"/>
        <v>5:39</v>
      </c>
      <c r="Q14" s="32" t="s">
        <v>31</v>
      </c>
      <c r="R14" s="19">
        <f t="shared" si="8"/>
        <v>4.6904545454545463</v>
      </c>
      <c r="S14" s="1" t="s">
        <v>12</v>
      </c>
      <c r="T14" s="26"/>
      <c r="U14" s="26"/>
    </row>
    <row r="15" spans="1:23" s="11" customFormat="1" ht="17" x14ac:dyDescent="0.2">
      <c r="A15" s="29" t="s">
        <v>69</v>
      </c>
      <c r="B15" s="29">
        <v>5.15</v>
      </c>
      <c r="C15" s="23">
        <f t="shared" si="13"/>
        <v>65.440000000000012</v>
      </c>
      <c r="D15" s="8">
        <f t="shared" si="3"/>
        <v>1.097974609942824</v>
      </c>
      <c r="E15" s="18" t="str">
        <f t="shared" si="0"/>
        <v>0:42</v>
      </c>
      <c r="F15" s="18">
        <f t="shared" si="9"/>
        <v>13.951739509642406</v>
      </c>
      <c r="G15" s="18" t="str">
        <f t="shared" si="4"/>
        <v>13:57</v>
      </c>
      <c r="H15" s="18">
        <f t="shared" si="5"/>
        <v>20.951739509642408</v>
      </c>
      <c r="I15" s="18" t="str">
        <f t="shared" si="10"/>
        <v>20:57</v>
      </c>
      <c r="J15" s="18">
        <f t="shared" si="12"/>
        <v>20.951739509642405</v>
      </c>
      <c r="K15" s="18" t="str">
        <f t="shared" si="11"/>
        <v>20:57</v>
      </c>
      <c r="L15" s="31"/>
      <c r="M15" s="16">
        <f t="shared" si="1"/>
        <v>6.6815938236909282</v>
      </c>
      <c r="N15" s="18" t="str">
        <f t="shared" si="14"/>
        <v>6:40</v>
      </c>
      <c r="O15" s="33">
        <f t="shared" si="6"/>
        <v>5.9695093193784947</v>
      </c>
      <c r="P15" s="18" t="str">
        <f t="shared" si="7"/>
        <v>5:58</v>
      </c>
      <c r="Q15" s="32" t="s">
        <v>32</v>
      </c>
      <c r="R15" s="19">
        <f t="shared" si="8"/>
        <v>4.6904545454545454</v>
      </c>
      <c r="S15" s="1" t="s">
        <v>13</v>
      </c>
      <c r="T15" s="26"/>
      <c r="U15" s="26"/>
    </row>
    <row r="16" spans="1:23" s="11" customFormat="1" ht="17" x14ac:dyDescent="0.2">
      <c r="A16" s="29" t="s">
        <v>70</v>
      </c>
      <c r="B16" s="29">
        <v>3.34</v>
      </c>
      <c r="C16" s="23">
        <f t="shared" si="13"/>
        <v>68.780000000000015</v>
      </c>
      <c r="D16" s="8">
        <f t="shared" si="3"/>
        <v>0.71208450431243331</v>
      </c>
      <c r="E16" s="18" t="str">
        <f t="shared" si="0"/>
        <v>1:13</v>
      </c>
      <c r="F16" s="18">
        <f t="shared" si="9"/>
        <v>14.663824013954839</v>
      </c>
      <c r="G16" s="18" t="str">
        <f t="shared" si="4"/>
        <v>14:39</v>
      </c>
      <c r="H16" s="18">
        <f t="shared" si="5"/>
        <v>21.663824013954837</v>
      </c>
      <c r="I16" s="18" t="str">
        <f t="shared" si="10"/>
        <v>21:39</v>
      </c>
      <c r="J16" s="18">
        <f t="shared" si="12"/>
        <v>21.663824013954837</v>
      </c>
      <c r="K16" s="18" t="str">
        <f t="shared" si="11"/>
        <v>21:39</v>
      </c>
      <c r="L16" s="31"/>
      <c r="M16" s="16">
        <f t="shared" si="1"/>
        <v>7.6861759860451642</v>
      </c>
      <c r="N16" s="18" t="str">
        <f t="shared" si="14"/>
        <v>7:41</v>
      </c>
      <c r="O16" s="33">
        <f t="shared" si="6"/>
        <v>6.4602820040701667</v>
      </c>
      <c r="P16" s="18" t="str">
        <f t="shared" si="7"/>
        <v>6:27</v>
      </c>
      <c r="Q16" s="32" t="s">
        <v>33</v>
      </c>
      <c r="R16" s="19">
        <f t="shared" si="8"/>
        <v>4.6904545454545499</v>
      </c>
      <c r="S16" s="1" t="s">
        <v>14</v>
      </c>
      <c r="T16" s="26"/>
      <c r="U16" s="26"/>
    </row>
    <row r="17" spans="1:21" s="11" customFormat="1" ht="17" x14ac:dyDescent="0.2">
      <c r="A17" s="29" t="s">
        <v>71</v>
      </c>
      <c r="B17" s="29">
        <v>5.75</v>
      </c>
      <c r="C17" s="23">
        <f t="shared" si="13"/>
        <v>74.530000000000015</v>
      </c>
      <c r="D17" s="8">
        <f t="shared" si="3"/>
        <v>1.2258939819749977</v>
      </c>
      <c r="E17" s="18" t="str">
        <f t="shared" si="0"/>
        <v>1:3</v>
      </c>
      <c r="F17" s="18">
        <f t="shared" si="9"/>
        <v>15.889717995929837</v>
      </c>
      <c r="G17" s="18" t="str">
        <f t="shared" si="4"/>
        <v>15:53</v>
      </c>
      <c r="H17" s="18">
        <f t="shared" si="5"/>
        <v>22.889717995929836</v>
      </c>
      <c r="I17" s="18" t="str">
        <f t="shared" si="10"/>
        <v>22:53</v>
      </c>
      <c r="J17" s="18">
        <f t="shared" si="12"/>
        <v>22.889717995929836</v>
      </c>
      <c r="K17" s="18" t="str">
        <f t="shared" si="11"/>
        <v>22:53</v>
      </c>
      <c r="L17" s="31"/>
      <c r="M17" s="16">
        <f t="shared" si="1"/>
        <v>7.9602820040701658</v>
      </c>
      <c r="N17" s="18" t="str">
        <f t="shared" si="14"/>
        <v>7:57</v>
      </c>
      <c r="O17" s="33">
        <f t="shared" si="6"/>
        <v>6.8942872371353854</v>
      </c>
      <c r="P17" s="18" t="str">
        <f t="shared" si="7"/>
        <v>6:53</v>
      </c>
      <c r="Q17" s="32" t="s">
        <v>34</v>
      </c>
      <c r="R17" s="19">
        <f t="shared" si="8"/>
        <v>4.6904545454545428</v>
      </c>
      <c r="S17" s="1" t="s">
        <v>15</v>
      </c>
      <c r="T17" s="26"/>
      <c r="U17" s="26"/>
    </row>
    <row r="18" spans="1:21" s="11" customFormat="1" ht="17" x14ac:dyDescent="0.2">
      <c r="A18" s="29" t="s">
        <v>72</v>
      </c>
      <c r="B18" s="29">
        <v>5</v>
      </c>
      <c r="C18" s="23">
        <f t="shared" si="13"/>
        <v>79.530000000000015</v>
      </c>
      <c r="D18" s="8">
        <f t="shared" si="3"/>
        <v>1.0659947669347805</v>
      </c>
      <c r="E18" s="18" t="str">
        <f t="shared" si="0"/>
        <v>1:18</v>
      </c>
      <c r="F18" s="18">
        <f t="shared" si="9"/>
        <v>16.955712762864618</v>
      </c>
      <c r="G18" s="18" t="str">
        <f t="shared" si="4"/>
        <v>16:57</v>
      </c>
      <c r="H18" s="18">
        <f t="shared" si="5"/>
        <v>23.955712762864618</v>
      </c>
      <c r="I18" s="18" t="str">
        <f t="shared" si="10"/>
        <v>23:57</v>
      </c>
      <c r="J18" s="18">
        <f t="shared" si="12"/>
        <v>23.955712762864614</v>
      </c>
      <c r="K18" s="18" t="str">
        <f t="shared" si="11"/>
        <v>23:57</v>
      </c>
      <c r="L18" s="31"/>
      <c r="M18" s="16">
        <f t="shared" si="1"/>
        <v>8.7276205704687229</v>
      </c>
      <c r="N18" s="18" t="str">
        <f t="shared" si="14"/>
        <v>8:43</v>
      </c>
      <c r="O18" s="33">
        <f t="shared" si="6"/>
        <v>7.4271069548082904</v>
      </c>
      <c r="P18" s="18" t="str">
        <f t="shared" si="7"/>
        <v>7:25</v>
      </c>
      <c r="Q18" s="32" t="s">
        <v>35</v>
      </c>
      <c r="R18" s="19">
        <f t="shared" si="8"/>
        <v>4.6904545454545534</v>
      </c>
      <c r="S18" s="1" t="s">
        <v>16</v>
      </c>
      <c r="T18" s="26"/>
      <c r="U18" s="26"/>
    </row>
    <row r="19" spans="1:21" s="11" customFormat="1" ht="15" customHeight="1" x14ac:dyDescent="0.2">
      <c r="A19" s="29" t="s">
        <v>73</v>
      </c>
      <c r="B19" s="29">
        <v>6.1</v>
      </c>
      <c r="C19" s="23">
        <f t="shared" si="13"/>
        <v>85.63000000000001</v>
      </c>
      <c r="D19" s="8">
        <f t="shared" si="3"/>
        <v>1.3005136156604322</v>
      </c>
      <c r="E19" s="18" t="str">
        <f t="shared" si="0"/>
        <v>2:9</v>
      </c>
      <c r="F19" s="18">
        <f t="shared" si="9"/>
        <v>18.256226378525049</v>
      </c>
      <c r="G19" s="18" t="str">
        <f t="shared" si="4"/>
        <v>18:15</v>
      </c>
      <c r="H19" s="18">
        <f t="shared" si="5"/>
        <v>1.2562263785250494</v>
      </c>
      <c r="I19" s="18" t="str">
        <f t="shared" si="10"/>
        <v>1:15</v>
      </c>
      <c r="J19" s="18">
        <f t="shared" si="12"/>
        <v>1.2562263785250458</v>
      </c>
      <c r="K19" s="18" t="str">
        <f t="shared" si="11"/>
        <v>1:15</v>
      </c>
      <c r="L19" s="31"/>
      <c r="M19" s="16">
        <f t="shared" si="1"/>
        <v>10.677106954808288</v>
      </c>
      <c r="N19" s="18" t="str">
        <f t="shared" si="14"/>
        <v>10:40</v>
      </c>
      <c r="O19" s="33">
        <f t="shared" si="6"/>
        <v>8.5237975256000311</v>
      </c>
      <c r="P19" s="18" t="str">
        <f t="shared" si="7"/>
        <v>8:31</v>
      </c>
      <c r="Q19" s="32" t="s">
        <v>36</v>
      </c>
      <c r="R19" s="19">
        <f t="shared" si="8"/>
        <v>4.6904545454545472</v>
      </c>
      <c r="S19" s="1" t="s">
        <v>17</v>
      </c>
      <c r="T19" s="26"/>
      <c r="U19" s="26"/>
    </row>
    <row r="20" spans="1:21" s="11" customFormat="1" ht="17" x14ac:dyDescent="0.2">
      <c r="A20" s="29" t="s">
        <v>74</v>
      </c>
      <c r="B20" s="29">
        <v>10.1</v>
      </c>
      <c r="C20" s="23">
        <f t="shared" si="13"/>
        <v>95.73</v>
      </c>
      <c r="D20" s="8">
        <f t="shared" si="3"/>
        <v>2.1533094292082566</v>
      </c>
      <c r="E20" s="18" t="str">
        <f t="shared" si="0"/>
        <v>1:35</v>
      </c>
      <c r="F20" s="18">
        <f t="shared" si="9"/>
        <v>20.409535807733306</v>
      </c>
      <c r="G20" s="18" t="str">
        <f t="shared" si="4"/>
        <v>20:24</v>
      </c>
      <c r="H20" s="18">
        <f t="shared" si="5"/>
        <v>3.409535807733306</v>
      </c>
      <c r="I20" s="18" t="str">
        <f t="shared" si="10"/>
        <v>3:24</v>
      </c>
      <c r="J20" s="18">
        <f t="shared" si="12"/>
        <v>3.4095358077333024</v>
      </c>
      <c r="K20" s="18" t="str">
        <f t="shared" si="11"/>
        <v>3:24</v>
      </c>
      <c r="L20" s="31"/>
      <c r="M20" s="16">
        <f t="shared" si="1"/>
        <v>10.590464192266698</v>
      </c>
      <c r="N20" s="18" t="str">
        <f t="shared" si="14"/>
        <v>10:35</v>
      </c>
      <c r="O20" s="33">
        <f t="shared" si="6"/>
        <v>9.0000000000000053</v>
      </c>
      <c r="P20" s="18" t="str">
        <f t="shared" si="7"/>
        <v>9:0</v>
      </c>
      <c r="Q20" s="32" t="s">
        <v>51</v>
      </c>
      <c r="R20" s="19">
        <f t="shared" si="8"/>
        <v>4.6904545454545454</v>
      </c>
      <c r="S20" s="1" t="s">
        <v>18</v>
      </c>
      <c r="T20" s="26"/>
      <c r="U20" s="26"/>
    </row>
    <row r="21" spans="1:21" s="11" customFormat="1" ht="17" x14ac:dyDescent="0.2">
      <c r="A21" s="29" t="s">
        <v>75</v>
      </c>
      <c r="B21" s="29">
        <v>7.46</v>
      </c>
      <c r="C21" s="23">
        <f t="shared" si="13"/>
        <v>103.19</v>
      </c>
      <c r="D21" s="8">
        <f t="shared" si="3"/>
        <v>1.5904641922666924</v>
      </c>
      <c r="E21" s="18" t="str">
        <f t="shared" si="0"/>
        <v>0:0</v>
      </c>
      <c r="F21" s="18">
        <f t="shared" si="9"/>
        <v>22</v>
      </c>
      <c r="G21" s="18" t="str">
        <f t="shared" si="4"/>
        <v>22:0</v>
      </c>
      <c r="H21" s="18">
        <f t="shared" si="5"/>
        <v>5</v>
      </c>
      <c r="I21" s="18" t="str">
        <f t="shared" si="10"/>
        <v>5:0</v>
      </c>
      <c r="J21" s="18">
        <f t="shared" si="12"/>
        <v>4.9999999999999947</v>
      </c>
      <c r="K21" s="18" t="str">
        <f t="shared" si="11"/>
        <v>4:59</v>
      </c>
      <c r="L21" s="31"/>
      <c r="M21" s="16" t="e">
        <f t="shared" si="1"/>
        <v>#VALUE!</v>
      </c>
      <c r="N21" s="18" t="e">
        <f t="shared" si="14"/>
        <v>#VALUE!</v>
      </c>
      <c r="O21" s="33" t="e">
        <f t="shared" si="6"/>
        <v>#VALUE!</v>
      </c>
      <c r="P21" s="18" t="e">
        <f>INT(O21)&amp;":"&amp;INT((O21-INT(O21))*60)</f>
        <v>#VALUE!</v>
      </c>
      <c r="Q21" s="32" t="s">
        <v>52</v>
      </c>
      <c r="R21" s="19">
        <f t="shared" si="8"/>
        <v>4.6904545454545463</v>
      </c>
      <c r="S21" s="1" t="s">
        <v>19</v>
      </c>
      <c r="T21" s="27"/>
      <c r="U21" s="26"/>
    </row>
    <row r="24" spans="1:21" x14ac:dyDescent="0.2">
      <c r="A24" s="4"/>
      <c r="I24" s="4"/>
      <c r="J24" s="9"/>
      <c r="K24" s="4"/>
      <c r="L24" s="10"/>
    </row>
    <row r="25" spans="1:21" x14ac:dyDescent="0.2">
      <c r="A25" s="11"/>
    </row>
    <row r="26" spans="1:21" x14ac:dyDescent="0.2">
      <c r="A26" s="11"/>
    </row>
    <row r="27" spans="1:21" x14ac:dyDescent="0.2">
      <c r="A27" s="11"/>
    </row>
    <row r="29" spans="1:21" x14ac:dyDescent="0.2">
      <c r="A29" s="4"/>
    </row>
  </sheetData>
  <sheetProtection sheet="1" objects="1" scenarios="1" formatCells="0" insertRows="0" deleteRows="0" selectLockedCells="1"/>
  <mergeCells count="2">
    <mergeCell ref="A1:A2"/>
    <mergeCell ref="U1:U2"/>
  </mergeCells>
  <phoneticPr fontId="5" type="noConversion"/>
  <printOptions gridLines="1"/>
  <pageMargins left="0.25" right="0.25" top="0.75" bottom="0.75" header="0.3" footer="0.3"/>
  <pageSetup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Gwendolyn Bird</cp:lastModifiedBy>
  <cp:lastPrinted>2019-10-28T19:38:31Z</cp:lastPrinted>
  <dcterms:created xsi:type="dcterms:W3CDTF">2019-10-26T16:14:41Z</dcterms:created>
  <dcterms:modified xsi:type="dcterms:W3CDTF">2019-10-30T19:24:17Z</dcterms:modified>
</cp:coreProperties>
</file>