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249E747F-A0FB-4343-9AFA-7CE75DFC6368}" xr6:coauthVersionLast="45" xr6:coauthVersionMax="45" xr10:uidLastSave="{00000000-0000-0000-0000-000000000000}"/>
  <bookViews>
    <workbookView xWindow="28680" yWindow="-120" windowWidth="24240" windowHeight="13140" activeTab="2" xr2:uid="{322649BC-9BD6-49F6-A3FA-A1E1C677AF44}"/>
  </bookViews>
  <sheets>
    <sheet name="Tabelle1" sheetId="1" r:id="rId1"/>
    <sheet name="GK" sheetId="2" r:id="rId2"/>
    <sheet name="U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2" l="1"/>
  <c r="X10" i="3"/>
  <c r="Q55" i="1"/>
  <c r="Q57" i="1"/>
  <c r="K77" i="1"/>
  <c r="K76" i="1"/>
  <c r="J77" i="1"/>
  <c r="J76" i="1"/>
  <c r="E75" i="1"/>
  <c r="D75" i="1"/>
  <c r="D76" i="1"/>
  <c r="G73" i="1"/>
  <c r="D73" i="1"/>
  <c r="E73" i="1" s="1"/>
  <c r="Q56" i="1"/>
  <c r="R56" i="1" s="1"/>
  <c r="E70" i="1"/>
  <c r="E69" i="1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L6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P6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6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Y11" i="1"/>
  <c r="Q66" i="1" s="1"/>
  <c r="Q65" i="1"/>
  <c r="Y17" i="1"/>
  <c r="Q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Z23" i="1"/>
  <c r="Y23" i="1"/>
  <c r="Z17" i="1"/>
  <c r="Z18" i="1"/>
  <c r="Y18" i="1"/>
  <c r="Z24" i="1"/>
  <c r="Q52" i="1"/>
  <c r="Q36" i="1"/>
  <c r="Z16" i="1"/>
  <c r="Z15" i="1"/>
  <c r="Y24" i="1" l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X5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Q38" i="1" l="1"/>
  <c r="X6" i="1"/>
  <c r="R60" i="2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12" i="2" s="1"/>
  <c r="S28" i="2"/>
  <c r="S31" i="2"/>
  <c r="U64" i="2" s="1"/>
  <c r="W20" i="1"/>
  <c r="X22" i="1"/>
  <c r="X11" i="1"/>
  <c r="R63" i="1" s="1"/>
  <c r="Q69" i="1" s="1"/>
  <c r="X21" i="1" s="1"/>
  <c r="W12" i="1"/>
  <c r="X13" i="1"/>
  <c r="X12" i="1"/>
  <c r="W25" i="1"/>
  <c r="X20" i="1"/>
  <c r="W11" i="1"/>
  <c r="Q63" i="1" s="1"/>
  <c r="Q68" i="1" s="1"/>
  <c r="W21" i="1" s="1"/>
  <c r="Q46" i="1"/>
  <c r="X25" i="1"/>
  <c r="P27" i="1"/>
  <c r="P29" i="1" s="1"/>
  <c r="Q47" i="1" l="1"/>
  <c r="R47" i="1" s="1"/>
  <c r="D67" i="1"/>
  <c r="E67" i="1" s="1"/>
  <c r="T12" i="3"/>
  <c r="S12" i="3"/>
  <c r="T61" i="2"/>
  <c r="S55" i="2"/>
  <c r="T64" i="2"/>
  <c r="T55" i="2"/>
  <c r="T58" i="2"/>
  <c r="T81" i="2" s="1"/>
  <c r="R60" i="3"/>
  <c r="S61" i="3" s="1"/>
  <c r="R63" i="3"/>
  <c r="R54" i="3"/>
  <c r="S55" i="3" s="1"/>
  <c r="R57" i="3"/>
  <c r="R79" i="3" s="1"/>
  <c r="P31" i="1"/>
  <c r="Q48" i="1" l="1"/>
  <c r="W27" i="1" s="1"/>
  <c r="Y16" i="1"/>
  <c r="Q49" i="1"/>
  <c r="X27" i="1" s="1"/>
  <c r="X15" i="1" s="1"/>
  <c r="R64" i="1" s="1"/>
  <c r="Y15" i="1"/>
  <c r="G67" i="1"/>
  <c r="D69" i="1"/>
  <c r="D70" i="1"/>
  <c r="T61" i="3"/>
  <c r="T58" i="3"/>
  <c r="T81" i="3" s="1"/>
  <c r="S58" i="3"/>
  <c r="S81" i="3" s="1"/>
  <c r="T55" i="3"/>
  <c r="S64" i="3"/>
  <c r="T64" i="3"/>
  <c r="W15" i="1"/>
  <c r="Q64" i="1" s="1"/>
  <c r="X16" i="1"/>
  <c r="Q10" i="1"/>
  <c r="Q14" i="1" s="1"/>
  <c r="Q18" i="1" s="1"/>
  <c r="S18" i="1" s="1"/>
  <c r="W16" i="1" l="1"/>
  <c r="S10" i="1"/>
  <c r="T10" i="1"/>
  <c r="T14" i="1"/>
  <c r="S14" i="1"/>
  <c r="S22" i="1" l="1"/>
  <c r="R27" i="1" s="1"/>
  <c r="T18" i="1"/>
  <c r="T22" i="1" s="1"/>
  <c r="R29" i="1" s="1"/>
  <c r="Q22" i="1"/>
  <c r="T15" i="1" l="1"/>
  <c r="X7" i="1" s="1"/>
  <c r="T19" i="1"/>
  <c r="S19" i="1"/>
  <c r="S15" i="1"/>
  <c r="S11" i="1"/>
  <c r="W6" i="1" s="1"/>
  <c r="X28" i="1" l="1"/>
  <c r="E76" i="1"/>
  <c r="X24" i="1"/>
  <c r="R72" i="1" s="1"/>
  <c r="Q78" i="1" s="1"/>
  <c r="X14" i="1" s="1"/>
  <c r="X17" i="1"/>
  <c r="X18" i="1"/>
  <c r="R73" i="1" s="1"/>
  <c r="X23" i="1"/>
  <c r="W7" i="1"/>
  <c r="Q54" i="1" s="1"/>
  <c r="W22" i="1"/>
  <c r="W13" i="1"/>
  <c r="X9" i="1"/>
  <c r="W9" i="1" l="1"/>
  <c r="W28" i="1"/>
  <c r="W18" i="1" l="1"/>
  <c r="Q73" i="1" s="1"/>
  <c r="W17" i="1"/>
  <c r="W24" i="1"/>
  <c r="Q72" i="1" s="1"/>
  <c r="Q77" i="1" s="1"/>
  <c r="W14" i="1" s="1"/>
  <c r="W23" i="1"/>
</calcChain>
</file>

<file path=xl/sharedStrings.xml><?xml version="1.0" encoding="utf-8"?>
<sst xmlns="http://schemas.openxmlformats.org/spreadsheetml/2006/main" count="427" uniqueCount="160">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</sst>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71.619520444809254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54.140629954721888</c:v>
                </c:pt>
                <c:pt idx="14">
                  <c:v>55.400814029086966</c:v>
                </c:pt>
                <c:pt idx="16" formatCode="0.000">
                  <c:v>9.0231831486844971</c:v>
                </c:pt>
                <c:pt idx="17" formatCode="0.000">
                  <c:v>14.792257221406842</c:v>
                </c:pt>
                <c:pt idx="18" formatCode="0.000">
                  <c:v>60.524104664456075</c:v>
                </c:pt>
                <c:pt idx="19" formatCode="0.000">
                  <c:v>66.275725480341052</c:v>
                </c:pt>
                <c:pt idx="20" formatCode="0.000">
                  <c:v>69.016271700649014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86.47828415900706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21.135920841877205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156.52553279290464</c:v>
                </c:pt>
                <c:pt idx="14">
                  <c:v>35.900579811893778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156.83235642499471</c:v>
                </c:pt>
                <c:pt idx="20" formatCode="0.000">
                  <c:v>35.24781639052793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68.629443820959608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GK!$T$3:$T$81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UTM!$R$37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UTM!$T$35:$T$42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UTM!$T$45:$T$64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UTM!$T$71:$T$93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78"/>
  <sheetViews>
    <sheetView topLeftCell="R46" zoomScale="85" zoomScaleNormal="85" workbookViewId="0">
      <selection activeCell="T49" sqref="T49"/>
    </sheetView>
  </sheetViews>
  <sheetFormatPr baseColWidth="10" defaultRowHeight="14.5" x14ac:dyDescent="0.35"/>
  <cols>
    <col min="1" max="1" width="21.54296875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W14" s="2">
        <f>Q77</f>
        <v>71.619520444809254</v>
      </c>
      <c r="X14" s="2">
        <f>Q78</f>
        <v>21.135920841877205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54.140629954721888</v>
      </c>
      <c r="X17">
        <f>X28+Z17*COS((Y17-(200-Q57))*(PI()/200))</f>
        <v>156.52553279290464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55.400814029086966</v>
      </c>
      <c r="X18">
        <f>X28+Z18*COS((Y18-(200-Q57))*(PI()/200))</f>
        <v>35.900579811893778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14.792257221406842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66.275725480341052</v>
      </c>
      <c r="X23" s="2">
        <f>X28+Z23*COS((Y23-(200-Q57))*(PI()/200))</f>
        <v>156.83235642499471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69.016271700649014</v>
      </c>
      <c r="X24" s="2">
        <f>X28+Z24*COS((Y24-(200-Q57))*(PI()/200))</f>
        <v>35.24781639052793</v>
      </c>
      <c r="Y24" s="2">
        <f>C48-(200-Q57)</f>
        <v>233.38671001543935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2">
        <f>Q54</f>
        <v>86.47828415900706</v>
      </c>
      <c r="X28" s="2">
        <f>Q55</f>
        <v>68.629443820959608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t="s">
        <v>62</v>
      </c>
      <c r="Q52" s="2">
        <f>K22</f>
        <v>175.19900000000001</v>
      </c>
      <c r="R52" s="2"/>
    </row>
    <row r="53" spans="2:19" x14ac:dyDescent="0.35">
      <c r="P53" t="s">
        <v>65</v>
      </c>
      <c r="Q53" s="2">
        <f>(SIN((400-C47)*(PI()/200))*K46)/Q52</f>
        <v>1.8617090403772883E-2</v>
      </c>
      <c r="R53" s="2">
        <f>ASIN(Q53)*(200/PI())</f>
        <v>1.1852692604995791</v>
      </c>
    </row>
    <row r="54" spans="2:19" x14ac:dyDescent="0.35">
      <c r="P54" t="s">
        <v>31</v>
      </c>
      <c r="Q54" s="11">
        <f>W7+K47*SIN(((200-Q37)-R53)*(PI()/200))</f>
        <v>86.47828415900706</v>
      </c>
      <c r="R54" s="2"/>
      <c r="S54" t="s">
        <v>63</v>
      </c>
    </row>
    <row r="55" spans="2:19" x14ac:dyDescent="0.35">
      <c r="C55" s="5" t="s">
        <v>149</v>
      </c>
      <c r="D55" s="5"/>
      <c r="P55" t="s">
        <v>32</v>
      </c>
      <c r="Q55" s="11">
        <f>X7+K47*COS(((200-Q37)-R53)*(PI()/200))</f>
        <v>68.629443820959608</v>
      </c>
      <c r="R55" s="2"/>
    </row>
    <row r="56" spans="2:19" x14ac:dyDescent="0.35">
      <c r="C56" s="8" t="s">
        <v>150</v>
      </c>
      <c r="P56" t="s">
        <v>66</v>
      </c>
      <c r="Q56" s="2">
        <f>(SIN((400-C47)*(PI()/200))*K47)/Q52</f>
        <v>9.8127644897336424E-3</v>
      </c>
      <c r="R56" s="2">
        <f>ASIN(Q56)*(200/PI())</f>
        <v>0.62471001543931237</v>
      </c>
    </row>
    <row r="57" spans="2:19" x14ac:dyDescent="0.35">
      <c r="P57" t="s">
        <v>67</v>
      </c>
      <c r="Q57" s="2">
        <f>Q36+200+(400-I23)+R56-400</f>
        <v>197.29571001543934</v>
      </c>
      <c r="R57" s="2"/>
    </row>
    <row r="58" spans="2:19" x14ac:dyDescent="0.35">
      <c r="C58" t="s">
        <v>148</v>
      </c>
    </row>
    <row r="59" spans="2:19" x14ac:dyDescent="0.35">
      <c r="C59" t="s">
        <v>144</v>
      </c>
      <c r="D59">
        <f>K6-K31</f>
        <v>-4.9999999999954525E-3</v>
      </c>
    </row>
    <row r="60" spans="2:19" x14ac:dyDescent="0.35">
      <c r="C60" t="s">
        <v>145</v>
      </c>
      <c r="D60">
        <f>K32-K23</f>
        <v>0</v>
      </c>
      <c r="P60" s="1" t="s">
        <v>69</v>
      </c>
    </row>
    <row r="61" spans="2:19" x14ac:dyDescent="0.35">
      <c r="C61" t="s">
        <v>146</v>
      </c>
      <c r="D61">
        <f>K22-K16</f>
        <v>3.0000000000143245E-3</v>
      </c>
    </row>
    <row r="62" spans="2:19" x14ac:dyDescent="0.35">
      <c r="C62" t="s">
        <v>147</v>
      </c>
      <c r="D62">
        <f>K15-K7</f>
        <v>-1.0000000000047748E-3</v>
      </c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C64" s="8" t="s">
        <v>151</v>
      </c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</row>
    <row r="65" spans="3:20" x14ac:dyDescent="0.35">
      <c r="P65" t="s">
        <v>72</v>
      </c>
      <c r="Q65">
        <f>ATAN(S64/S63)*(200/PI())</f>
        <v>45.12726318413641</v>
      </c>
      <c r="R65" t="s">
        <v>74</v>
      </c>
    </row>
    <row r="66" spans="3:20" x14ac:dyDescent="0.35">
      <c r="C66" s="9" t="s">
        <v>152</v>
      </c>
      <c r="G66" t="s">
        <v>153</v>
      </c>
      <c r="P66" t="s">
        <v>75</v>
      </c>
      <c r="Q66">
        <f>Y11</f>
        <v>37.498000000000005</v>
      </c>
      <c r="R66" t="s">
        <v>74</v>
      </c>
    </row>
    <row r="67" spans="3:20" x14ac:dyDescent="0.35">
      <c r="C67" t="s">
        <v>157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76</v>
      </c>
      <c r="Q67">
        <f>Q65-Q66</f>
        <v>7.6292631841364056</v>
      </c>
    </row>
    <row r="68" spans="3:20" x14ac:dyDescent="0.35">
      <c r="D68" s="2"/>
      <c r="E68" s="2" t="s">
        <v>155</v>
      </c>
      <c r="P68" t="s">
        <v>77</v>
      </c>
      <c r="Q68">
        <f>Q63+S63*SIN(Q67*(PI()/200))</f>
        <v>14.792257221406842</v>
      </c>
    </row>
    <row r="69" spans="3:20" x14ac:dyDescent="0.35">
      <c r="C69" t="s">
        <v>154</v>
      </c>
      <c r="D69" s="2">
        <f>W5+K41*SIN((200+E67)*(PI()/200))</f>
        <v>-14.314016515102075</v>
      </c>
      <c r="E69" s="2">
        <f>Q48-D69</f>
        <v>0</v>
      </c>
      <c r="P69" t="s">
        <v>78</v>
      </c>
      <c r="Q69">
        <f>R63+S63*COS(Q67*(PI()/200))</f>
        <v>33.737630773642707</v>
      </c>
    </row>
    <row r="70" spans="3:20" x14ac:dyDescent="0.35">
      <c r="C70" t="s">
        <v>32</v>
      </c>
      <c r="D70">
        <f>X5+K41*COS((200+E67)*(PI()/200))</f>
        <v>114.56911022348824</v>
      </c>
      <c r="E70" s="2">
        <f>Q49-D70</f>
        <v>3.1957679920253668E-3</v>
      </c>
    </row>
    <row r="71" spans="3:20" x14ac:dyDescent="0.35">
      <c r="P71" t="s">
        <v>41</v>
      </c>
      <c r="Q71" t="s">
        <v>31</v>
      </c>
      <c r="R71" t="s">
        <v>32</v>
      </c>
      <c r="S71" t="s">
        <v>81</v>
      </c>
    </row>
    <row r="72" spans="3:20" x14ac:dyDescent="0.35">
      <c r="C72" s="9" t="s">
        <v>156</v>
      </c>
      <c r="G72" t="s">
        <v>153</v>
      </c>
      <c r="P72" t="s">
        <v>79</v>
      </c>
      <c r="Q72" s="2">
        <f>W24</f>
        <v>69.016271700649014</v>
      </c>
      <c r="R72" s="2">
        <f>X24</f>
        <v>35.24781639052793</v>
      </c>
      <c r="S72">
        <v>14.35</v>
      </c>
    </row>
    <row r="73" spans="3:20" x14ac:dyDescent="0.35">
      <c r="C73" t="s">
        <v>66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80</v>
      </c>
      <c r="Q73">
        <f>W18</f>
        <v>55.400814029086966</v>
      </c>
      <c r="R73">
        <f>X18</f>
        <v>35.900579811893778</v>
      </c>
      <c r="S73" t="s">
        <v>83</v>
      </c>
      <c r="T73">
        <v>12.17</v>
      </c>
    </row>
    <row r="74" spans="3:20" x14ac:dyDescent="0.35">
      <c r="E74" t="s">
        <v>155</v>
      </c>
      <c r="P74" t="s">
        <v>82</v>
      </c>
      <c r="Q74">
        <f>ATAN(S72/T73)*(200/PI())</f>
        <v>55.221409395296327</v>
      </c>
    </row>
    <row r="75" spans="3:20" x14ac:dyDescent="0.35">
      <c r="C75" t="s">
        <v>31</v>
      </c>
      <c r="D75">
        <f>W6+K46*SIN((Q37-E73)*(PI()/200))</f>
        <v>82.438958935469117</v>
      </c>
      <c r="E75" s="11">
        <f>Q54-D75</f>
        <v>4.0393252235379435</v>
      </c>
      <c r="I75" s="10" t="s">
        <v>156</v>
      </c>
      <c r="P75" t="s">
        <v>84</v>
      </c>
      <c r="Q75">
        <f>Y24</f>
        <v>233.38671001543935</v>
      </c>
    </row>
    <row r="76" spans="3:20" x14ac:dyDescent="0.35">
      <c r="C76" t="s">
        <v>32</v>
      </c>
      <c r="D76">
        <f>X6+K46*COS((Q37-E73)*(PI()/200))</f>
        <v>68.640199061751417</v>
      </c>
      <c r="E76" s="2">
        <f>Q55-D76</f>
        <v>-1.0755240791809229E-2</v>
      </c>
      <c r="I76" t="s">
        <v>158</v>
      </c>
      <c r="J76" s="2">
        <f>((W5-W6)^2+(X5-X6)^2)^0.5</f>
        <v>75.3293941877305</v>
      </c>
      <c r="K76" s="2">
        <f>J76-K23</f>
        <v>1.2394187730507156E-2</v>
      </c>
      <c r="P76" t="s">
        <v>85</v>
      </c>
      <c r="Q76">
        <f>Q75-(90/2)</f>
        <v>188.38671001543935</v>
      </c>
      <c r="R76" t="s">
        <v>86</v>
      </c>
    </row>
    <row r="77" spans="3:20" x14ac:dyDescent="0.35">
      <c r="I77" t="s">
        <v>159</v>
      </c>
      <c r="J77" s="2">
        <f>((W7-W6)^2+(X7-X6)^2)^0.5</f>
        <v>175.20602388982877</v>
      </c>
      <c r="K77" s="2">
        <f>J77-K22</f>
        <v>7.0238898287584561E-3</v>
      </c>
      <c r="P77" t="s">
        <v>87</v>
      </c>
      <c r="Q77">
        <f>Q72+S72*SIN(Q76*(PI()/200))</f>
        <v>71.619520444809254</v>
      </c>
    </row>
    <row r="78" spans="3:20" x14ac:dyDescent="0.35">
      <c r="P78" t="s">
        <v>88</v>
      </c>
      <c r="Q78">
        <f>R72+S72*COS(Q76*(PI()/200))</f>
        <v>21.135920841877205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X81"/>
  <sheetViews>
    <sheetView topLeftCell="L4" zoomScaleNormal="100" workbookViewId="0">
      <selection activeCell="X26" sqref="X26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</row>
    <row r="8" spans="1:24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296.06521153173492</v>
      </c>
    </row>
    <row r="64" spans="2:23" x14ac:dyDescent="0.35"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304.01965565827481</v>
      </c>
    </row>
    <row r="73" spans="16:20" x14ac:dyDescent="0.35">
      <c r="S73">
        <f>S18+Q69*SIN(R72*(PI()/200))</f>
        <v>32691193.904290069</v>
      </c>
      <c r="T73">
        <f>T18+Q69*COS(R72*(PI()/200))</f>
        <v>5335922.1096398355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103.53080213643861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X81"/>
  <sheetViews>
    <sheetView tabSelected="1" topLeftCell="O7" zoomScaleNormal="100" workbookViewId="0">
      <selection activeCell="W27" sqref="W27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>
        <f>((P5^2)/(2*P3^2))-(P4/P3)</f>
        <v>-6.828286215076401E-5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</row>
    <row r="8" spans="1:24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96</v>
      </c>
      <c r="W10" s="2">
        <f>GK!W10</f>
        <v>8.8069188424111822</v>
      </c>
      <c r="X10">
        <f>ACOS((W7*W8+X7*X8)/((W7^2+X7^2)^0.5*(X8)^0.5))*(400/PI())</f>
        <v>49.344944510235905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296.06520882697191</v>
      </c>
    </row>
    <row r="64" spans="2:23" x14ac:dyDescent="0.35"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304.01965565827481</v>
      </c>
    </row>
    <row r="73" spans="16:20" x14ac:dyDescent="0.35">
      <c r="S73">
        <f>S18+Q69*SIN(R72*(PI()/200))</f>
        <v>4468147.9283761382</v>
      </c>
      <c r="T73">
        <f>T18+Q69*COS(R72*(PI()/200))</f>
        <v>5334506.6827411791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103.5307994316756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GK</vt:lpstr>
      <vt:lpstr>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2020-12-03T09:40:29Z</dcterms:modified>
</cp:coreProperties>
</file>