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1459D489-8C79-614A-924A-FBC29AD3D1B2}" xr6:coauthVersionLast="47" xr6:coauthVersionMax="47" xr10:uidLastSave="{00000000-0000-0000-0000-000000000000}"/>
  <bookViews>
    <workbookView xWindow="1160" yWindow="500" windowWidth="27640" windowHeight="15520" activeTab="2" xr2:uid="{5B77C509-0A0B-594F-A83E-2345DCB34DF1}"/>
  </bookViews>
  <sheets>
    <sheet name="PFU_raw_17" sheetId="2" r:id="rId1"/>
    <sheet name="CFU_raw_17" sheetId="3" r:id="rId2"/>
    <sheet name="PFU_raw_23" sheetId="4" r:id="rId3"/>
    <sheet name="CFU_raw_2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B87" i="5"/>
  <c r="B86" i="5"/>
  <c r="B70" i="5"/>
  <c r="B55" i="5"/>
  <c r="B44" i="5"/>
  <c r="B38" i="5"/>
  <c r="B61" i="5"/>
  <c r="B60" i="5"/>
  <c r="B59" i="5"/>
  <c r="B58" i="5"/>
  <c r="B57" i="5"/>
  <c r="B56" i="5"/>
  <c r="B54" i="5"/>
  <c r="B53" i="5"/>
  <c r="B85" i="5"/>
  <c r="B84" i="5"/>
  <c r="B83" i="5"/>
  <c r="B34" i="5"/>
  <c r="B33" i="5"/>
  <c r="B32" i="5"/>
  <c r="B10" i="5"/>
  <c r="B9" i="5"/>
  <c r="B8" i="5"/>
  <c r="B13" i="5"/>
  <c r="B12" i="5"/>
  <c r="B11" i="5"/>
  <c r="B7" i="5"/>
  <c r="B6" i="5"/>
  <c r="B5" i="5"/>
  <c r="B61" i="4"/>
  <c r="B60" i="4"/>
  <c r="E60" i="4" s="1"/>
  <c r="B59" i="4"/>
  <c r="B58" i="4"/>
  <c r="B57" i="4"/>
  <c r="B56" i="4"/>
  <c r="E56" i="4" s="1"/>
  <c r="B55" i="4"/>
  <c r="B54" i="4"/>
  <c r="E54" i="4" s="1"/>
  <c r="B53" i="4"/>
  <c r="E53" i="4" s="1"/>
  <c r="E52" i="4"/>
  <c r="B22" i="4"/>
  <c r="B21" i="4"/>
  <c r="B20" i="4"/>
  <c r="E20" i="4"/>
  <c r="B19" i="4"/>
  <c r="B18" i="4"/>
  <c r="E18" i="4" s="1"/>
  <c r="B17" i="4"/>
  <c r="B16" i="4"/>
  <c r="E16" i="4"/>
  <c r="B15" i="4"/>
  <c r="E15" i="4" s="1"/>
  <c r="B14" i="4"/>
  <c r="E14" i="4" s="1"/>
  <c r="B79" i="4"/>
  <c r="B78" i="4"/>
  <c r="B77" i="4"/>
  <c r="B76" i="4"/>
  <c r="E76" i="4" s="1"/>
  <c r="B75" i="4"/>
  <c r="B74" i="4"/>
  <c r="B73" i="4"/>
  <c r="B72" i="4"/>
  <c r="B71" i="4"/>
  <c r="E71" i="4" s="1"/>
  <c r="B70" i="4"/>
  <c r="E70" i="4" s="1"/>
  <c r="B69" i="4"/>
  <c r="B68" i="4"/>
  <c r="B67" i="4"/>
  <c r="B66" i="4"/>
  <c r="B65" i="4"/>
  <c r="B64" i="4"/>
  <c r="B63" i="4"/>
  <c r="E63" i="4"/>
  <c r="B62" i="4"/>
  <c r="B51" i="4"/>
  <c r="B52" i="4"/>
  <c r="B50" i="4"/>
  <c r="B49" i="4"/>
  <c r="B48" i="4"/>
  <c r="E48" i="4" s="1"/>
  <c r="B47" i="4"/>
  <c r="B46" i="4"/>
  <c r="B45" i="4"/>
  <c r="B44" i="4"/>
  <c r="B40" i="4"/>
  <c r="B39" i="4"/>
  <c r="E39" i="4"/>
  <c r="B38" i="4"/>
  <c r="B37" i="4"/>
  <c r="B36" i="4"/>
  <c r="B35" i="4"/>
  <c r="B34" i="4"/>
  <c r="B33" i="4"/>
  <c r="E33" i="4" s="1"/>
  <c r="B32" i="4"/>
  <c r="E32" i="4" s="1"/>
  <c r="E30" i="4"/>
  <c r="E29" i="4"/>
  <c r="B28" i="4"/>
  <c r="E28" i="4" s="1"/>
  <c r="B27" i="4"/>
  <c r="B26" i="4"/>
  <c r="B25" i="4"/>
  <c r="E25" i="4" s="1"/>
  <c r="B24" i="4"/>
  <c r="B23" i="4"/>
  <c r="B13" i="4"/>
  <c r="B12" i="4"/>
  <c r="B11" i="4"/>
  <c r="B10" i="4"/>
  <c r="E10" i="4" s="1"/>
  <c r="B9" i="4"/>
  <c r="B8" i="4"/>
  <c r="B7" i="4"/>
  <c r="B6" i="4"/>
  <c r="B5" i="4"/>
  <c r="E5" i="4" s="1"/>
  <c r="E79" i="4"/>
  <c r="E78" i="4"/>
  <c r="E77" i="4"/>
  <c r="E75" i="4"/>
  <c r="E74" i="4"/>
  <c r="E73" i="4"/>
  <c r="E72" i="4"/>
  <c r="E69" i="4"/>
  <c r="E68" i="4"/>
  <c r="E67" i="4"/>
  <c r="E66" i="4"/>
  <c r="E65" i="4"/>
  <c r="E64" i="4"/>
  <c r="E62" i="4"/>
  <c r="E61" i="4"/>
  <c r="E59" i="4"/>
  <c r="E58" i="4"/>
  <c r="E57" i="4"/>
  <c r="E55" i="4"/>
  <c r="E51" i="4"/>
  <c r="E50" i="4"/>
  <c r="E49" i="4"/>
  <c r="E47" i="4"/>
  <c r="E46" i="4"/>
  <c r="E45" i="4"/>
  <c r="E44" i="4"/>
  <c r="E4" i="4"/>
  <c r="E3" i="4"/>
  <c r="E2" i="4"/>
  <c r="E43" i="4"/>
  <c r="E42" i="4"/>
  <c r="E41" i="4"/>
  <c r="B43" i="4"/>
  <c r="B42" i="4"/>
  <c r="B41" i="4"/>
  <c r="B4" i="4"/>
  <c r="B3" i="4"/>
  <c r="B2" i="4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79" i="5"/>
  <c r="B78" i="5"/>
  <c r="B77" i="5"/>
  <c r="B76" i="5"/>
  <c r="B75" i="5"/>
  <c r="B74" i="5"/>
  <c r="B73" i="5"/>
  <c r="B72" i="5"/>
  <c r="B71" i="5"/>
  <c r="B69" i="5"/>
  <c r="B68" i="5"/>
  <c r="B67" i="5"/>
  <c r="B66" i="5"/>
  <c r="B65" i="5"/>
  <c r="B64" i="5"/>
  <c r="B63" i="5"/>
  <c r="B62" i="5"/>
  <c r="B16" i="5"/>
  <c r="B15" i="5"/>
  <c r="B14" i="5"/>
  <c r="B37" i="5"/>
  <c r="B36" i="5"/>
  <c r="B35" i="5"/>
  <c r="B40" i="5"/>
  <c r="B39" i="5"/>
  <c r="B91" i="5"/>
  <c r="B90" i="5"/>
  <c r="B89" i="5"/>
  <c r="B88" i="5"/>
  <c r="B82" i="5"/>
  <c r="B81" i="5"/>
  <c r="B80" i="5"/>
  <c r="B52" i="5"/>
  <c r="B51" i="5"/>
  <c r="B50" i="5"/>
  <c r="B49" i="5"/>
  <c r="B48" i="5"/>
  <c r="B47" i="5"/>
  <c r="B46" i="5"/>
  <c r="B45" i="5"/>
  <c r="B43" i="5"/>
  <c r="B42" i="5"/>
  <c r="B41" i="5"/>
  <c r="B4" i="5"/>
  <c r="B3" i="5"/>
  <c r="B2" i="5"/>
  <c r="E40" i="4"/>
  <c r="E38" i="4"/>
  <c r="E37" i="4"/>
  <c r="E36" i="4"/>
  <c r="E35" i="4"/>
  <c r="E34" i="4"/>
  <c r="E31" i="4"/>
  <c r="E27" i="4"/>
  <c r="E26" i="4"/>
  <c r="E24" i="4"/>
  <c r="E23" i="4"/>
  <c r="E22" i="4"/>
  <c r="E21" i="4"/>
  <c r="E19" i="4"/>
  <c r="E17" i="4"/>
  <c r="E13" i="4"/>
  <c r="E12" i="4"/>
  <c r="E11" i="4"/>
  <c r="E9" i="4"/>
  <c r="E8" i="4"/>
  <c r="E7" i="4"/>
  <c r="E6" i="4"/>
  <c r="B88" i="3"/>
  <c r="B5" i="3"/>
  <c r="B28" i="3"/>
  <c r="B36" i="3"/>
  <c r="B35" i="3"/>
  <c r="B91" i="3"/>
  <c r="B87" i="3"/>
  <c r="B27" i="2"/>
  <c r="E27" i="2" s="1"/>
  <c r="B26" i="2"/>
  <c r="B23" i="2"/>
  <c r="E23" i="2" s="1"/>
  <c r="B94" i="3"/>
  <c r="B93" i="3"/>
  <c r="B92" i="3"/>
  <c r="B90" i="3"/>
  <c r="B89" i="3"/>
  <c r="B86" i="3"/>
  <c r="B85" i="3"/>
  <c r="B84" i="3"/>
  <c r="B83" i="3"/>
  <c r="B81" i="3"/>
  <c r="B80" i="3"/>
  <c r="B82" i="3"/>
  <c r="B76" i="3"/>
  <c r="B75" i="3"/>
  <c r="B74" i="3"/>
  <c r="B61" i="3"/>
  <c r="B60" i="3"/>
  <c r="B59" i="3"/>
  <c r="B55" i="3"/>
  <c r="B54" i="3"/>
  <c r="B53" i="3"/>
  <c r="B52" i="3"/>
  <c r="B51" i="3"/>
  <c r="B50" i="3"/>
  <c r="B49" i="3"/>
  <c r="B48" i="3"/>
  <c r="B47" i="3"/>
  <c r="B40" i="3"/>
  <c r="B39" i="3"/>
  <c r="B38" i="3"/>
  <c r="B37" i="3"/>
  <c r="B34" i="3"/>
  <c r="B33" i="3"/>
  <c r="B32" i="3"/>
  <c r="B31" i="3"/>
  <c r="B30" i="3"/>
  <c r="B29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6" i="3"/>
  <c r="B45" i="3"/>
  <c r="B44" i="3"/>
  <c r="B43" i="3"/>
  <c r="B42" i="3"/>
  <c r="B41" i="3"/>
  <c r="B4" i="3"/>
  <c r="B3" i="3"/>
  <c r="B2" i="3"/>
  <c r="E57" i="2"/>
  <c r="E58" i="2"/>
  <c r="E61" i="2"/>
  <c r="E65" i="2"/>
  <c r="E66" i="2"/>
  <c r="E73" i="2"/>
  <c r="E74" i="2"/>
  <c r="E77" i="2"/>
  <c r="E42" i="2"/>
  <c r="E40" i="2"/>
  <c r="E22" i="2"/>
  <c r="E20" i="2"/>
  <c r="E19" i="2"/>
  <c r="E17" i="2"/>
  <c r="E14" i="2"/>
  <c r="E35" i="2"/>
  <c r="E32" i="2"/>
  <c r="E30" i="2"/>
  <c r="E12" i="2"/>
  <c r="E9" i="2"/>
  <c r="E6" i="2"/>
  <c r="E4" i="2"/>
  <c r="B79" i="2"/>
  <c r="E79" i="2" s="1"/>
  <c r="B78" i="2"/>
  <c r="E78" i="2" s="1"/>
  <c r="B77" i="2"/>
  <c r="B76" i="2"/>
  <c r="E76" i="2" s="1"/>
  <c r="B75" i="2"/>
  <c r="E75" i="2" s="1"/>
  <c r="B74" i="2"/>
  <c r="B73" i="2"/>
  <c r="B72" i="2"/>
  <c r="E72" i="2" s="1"/>
  <c r="B71" i="2"/>
  <c r="E71" i="2" s="1"/>
  <c r="B70" i="2"/>
  <c r="E70" i="2" s="1"/>
  <c r="B69" i="2"/>
  <c r="E69" i="2" s="1"/>
  <c r="B68" i="2"/>
  <c r="E68" i="2" s="1"/>
  <c r="B67" i="2"/>
  <c r="E67" i="2" s="1"/>
  <c r="B66" i="2"/>
  <c r="B65" i="2"/>
  <c r="B64" i="2"/>
  <c r="E64" i="2" s="1"/>
  <c r="B63" i="2"/>
  <c r="E63" i="2" s="1"/>
  <c r="B62" i="2"/>
  <c r="E62" i="2" s="1"/>
  <c r="B60" i="2"/>
  <c r="E60" i="2" s="1"/>
  <c r="B59" i="2"/>
  <c r="E59" i="2" s="1"/>
  <c r="B61" i="2"/>
  <c r="B58" i="2"/>
  <c r="B57" i="2"/>
  <c r="B56" i="2"/>
  <c r="E56" i="2" s="1"/>
  <c r="B55" i="2"/>
  <c r="E55" i="2" s="1"/>
  <c r="B54" i="2"/>
  <c r="E54" i="2" s="1"/>
  <c r="B53" i="2"/>
  <c r="E53" i="2" s="1"/>
  <c r="B52" i="2"/>
  <c r="E52" i="2" s="1"/>
  <c r="B51" i="2"/>
  <c r="E51" i="2" s="1"/>
  <c r="B50" i="2"/>
  <c r="E50" i="2" s="1"/>
  <c r="B49" i="2"/>
  <c r="E49" i="2" s="1"/>
  <c r="B48" i="2"/>
  <c r="E48" i="2" s="1"/>
  <c r="B47" i="2"/>
  <c r="E47" i="2" s="1"/>
  <c r="B46" i="2"/>
  <c r="E46" i="2" s="1"/>
  <c r="B45" i="2"/>
  <c r="E45" i="2" s="1"/>
  <c r="B44" i="2"/>
  <c r="E44" i="2" s="1"/>
  <c r="B40" i="2"/>
  <c r="B39" i="2"/>
  <c r="E39" i="2" s="1"/>
  <c r="B38" i="2"/>
  <c r="E38" i="2" s="1"/>
  <c r="B37" i="2"/>
  <c r="E37" i="2" s="1"/>
  <c r="B36" i="2"/>
  <c r="E36" i="2" s="1"/>
  <c r="B35" i="2"/>
  <c r="B34" i="2"/>
  <c r="E34" i="2" s="1"/>
  <c r="B33" i="2"/>
  <c r="E33" i="2" s="1"/>
  <c r="B32" i="2"/>
  <c r="B31" i="2"/>
  <c r="E31" i="2" s="1"/>
  <c r="B30" i="2"/>
  <c r="B29" i="2"/>
  <c r="E29" i="2" s="1"/>
  <c r="B28" i="2"/>
  <c r="E28" i="2" s="1"/>
  <c r="E26" i="2"/>
  <c r="B25" i="2"/>
  <c r="E25" i="2" s="1"/>
  <c r="B24" i="2"/>
  <c r="E24" i="2" s="1"/>
  <c r="B22" i="2"/>
  <c r="B21" i="2"/>
  <c r="E21" i="2" s="1"/>
  <c r="B20" i="2"/>
  <c r="B19" i="2"/>
  <c r="B18" i="2"/>
  <c r="E18" i="2" s="1"/>
  <c r="B17" i="2"/>
  <c r="B16" i="2"/>
  <c r="E16" i="2" s="1"/>
  <c r="B15" i="2"/>
  <c r="E15" i="2" s="1"/>
  <c r="B14" i="2"/>
  <c r="B13" i="2"/>
  <c r="E13" i="2" s="1"/>
  <c r="B12" i="2"/>
  <c r="B11" i="2"/>
  <c r="E11" i="2" s="1"/>
  <c r="B10" i="2"/>
  <c r="E10" i="2" s="1"/>
  <c r="B9" i="2"/>
  <c r="B8" i="2"/>
  <c r="E8" i="2" s="1"/>
  <c r="B7" i="2"/>
  <c r="E7" i="2" s="1"/>
  <c r="B6" i="2"/>
  <c r="B5" i="2"/>
  <c r="E5" i="2" s="1"/>
  <c r="B42" i="2"/>
  <c r="B43" i="2"/>
  <c r="E43" i="2" s="1"/>
  <c r="B41" i="2"/>
  <c r="E41" i="2" s="1"/>
  <c r="B4" i="2"/>
  <c r="B3" i="2"/>
  <c r="E3" i="2" s="1"/>
  <c r="B2" i="2"/>
  <c r="E2" i="2" s="1"/>
</calcChain>
</file>

<file path=xl/sharedStrings.xml><?xml version="1.0" encoding="utf-8"?>
<sst xmlns="http://schemas.openxmlformats.org/spreadsheetml/2006/main" count="696" uniqueCount="26">
  <si>
    <t>Condition</t>
  </si>
  <si>
    <t>PFU</t>
  </si>
  <si>
    <t>Plate</t>
  </si>
  <si>
    <t>Rep</t>
  </si>
  <si>
    <t>Start</t>
  </si>
  <si>
    <t>E</t>
  </si>
  <si>
    <t>S1</t>
  </si>
  <si>
    <t>S2</t>
  </si>
  <si>
    <t>S3</t>
  </si>
  <si>
    <t>Coop1</t>
  </si>
  <si>
    <t>Coop2</t>
  </si>
  <si>
    <t>Coop3</t>
  </si>
  <si>
    <t>Comp1</t>
  </si>
  <si>
    <t>Comp2</t>
  </si>
  <si>
    <t>Comp3</t>
  </si>
  <si>
    <t>Fac1</t>
  </si>
  <si>
    <t>Fac2</t>
  </si>
  <si>
    <t>Fac3</t>
  </si>
  <si>
    <t>S</t>
  </si>
  <si>
    <t>Coop control</t>
  </si>
  <si>
    <t>Comp control</t>
  </si>
  <si>
    <t>Fac control</t>
  </si>
  <si>
    <t>S control</t>
  </si>
  <si>
    <t>Transformed</t>
  </si>
  <si>
    <t>Start S</t>
  </si>
  <si>
    <t>Start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</si>
</sst>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24A7-5386-AE49-868C-A058AB0B4553}">
  <dimension ref="A1:E79"/>
  <sheetViews>
    <sheetView topLeftCell="A63" workbookViewId="0">
      <selection activeCell="F72" sqref="A1:XFD1048576"/>
    </sheetView>
  </sheetViews>
  <sheetFormatPr baseColWidth="10" defaultRowHeight="16" x14ac:dyDescent="0.2"/>
  <cols>
    <col min="2" max="2" width="12.16406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</row>
    <row r="2" spans="1:5" x14ac:dyDescent="0.2">
      <c r="A2" s="1" t="s">
        <v>4</v>
      </c>
      <c r="B2" s="1">
        <f>34/(0.12*10^0)</f>
        <v>283.33333333333337</v>
      </c>
      <c r="C2" s="1" t="s">
        <v>5</v>
      </c>
      <c r="D2" s="1">
        <v>1</v>
      </c>
      <c r="E2" s="1">
        <f>B2*1.7</f>
        <v>481.66666666666674</v>
      </c>
    </row>
    <row r="3" spans="1:5" x14ac:dyDescent="0.2">
      <c r="A3" s="1" t="s">
        <v>4</v>
      </c>
      <c r="B3" s="1">
        <f>27/(0.12*10^0)</f>
        <v>225</v>
      </c>
      <c r="C3" s="1" t="s">
        <v>5</v>
      </c>
      <c r="D3" s="1">
        <v>2</v>
      </c>
      <c r="E3" s="1">
        <f>B3*1.7</f>
        <v>382.5</v>
      </c>
    </row>
    <row r="4" spans="1:5" x14ac:dyDescent="0.2">
      <c r="A4" s="1" t="s">
        <v>4</v>
      </c>
      <c r="B4" s="1">
        <f>12/(0.12*10^0)</f>
        <v>100</v>
      </c>
      <c r="C4" s="1" t="s">
        <v>5</v>
      </c>
      <c r="D4" s="1">
        <v>3</v>
      </c>
      <c r="E4" s="1">
        <f>B4*1.7</f>
        <v>170</v>
      </c>
    </row>
    <row r="5" spans="1:5" x14ac:dyDescent="0.2">
      <c r="A5" s="1" t="s">
        <v>6</v>
      </c>
      <c r="B5" s="1">
        <f>4/(10^-3 * 0.002)</f>
        <v>2000000</v>
      </c>
      <c r="C5" s="1" t="s">
        <v>5</v>
      </c>
      <c r="D5" s="1">
        <v>1</v>
      </c>
      <c r="E5" s="1">
        <f t="shared" ref="E5:E40" si="0">B5*(27/12)</f>
        <v>4500000</v>
      </c>
    </row>
    <row r="6" spans="1:5" x14ac:dyDescent="0.2">
      <c r="A6" s="1" t="s">
        <v>6</v>
      </c>
      <c r="B6" s="1">
        <f>11/(10^-3 * 0.002)</f>
        <v>5500000</v>
      </c>
      <c r="C6" s="1" t="s">
        <v>5</v>
      </c>
      <c r="D6" s="1">
        <v>2</v>
      </c>
      <c r="E6" s="1">
        <f t="shared" si="0"/>
        <v>12375000</v>
      </c>
    </row>
    <row r="7" spans="1:5" x14ac:dyDescent="0.2">
      <c r="A7" s="1" t="s">
        <v>6</v>
      </c>
      <c r="B7" s="1">
        <f>3/(10^-3 * 0.002)</f>
        <v>1500000</v>
      </c>
      <c r="C7" s="1" t="s">
        <v>5</v>
      </c>
      <c r="D7" s="1">
        <v>3</v>
      </c>
      <c r="E7" s="1">
        <f t="shared" si="0"/>
        <v>3375000</v>
      </c>
    </row>
    <row r="8" spans="1:5" x14ac:dyDescent="0.2">
      <c r="A8" s="1" t="s">
        <v>7</v>
      </c>
      <c r="B8" s="1">
        <f>8/(10^-2 * 0.002)</f>
        <v>399999.99999999994</v>
      </c>
      <c r="C8" s="1" t="s">
        <v>5</v>
      </c>
      <c r="D8" s="1">
        <v>1</v>
      </c>
      <c r="E8" s="1">
        <f t="shared" si="0"/>
        <v>899999.99999999988</v>
      </c>
    </row>
    <row r="9" spans="1:5" x14ac:dyDescent="0.2">
      <c r="A9" s="1" t="s">
        <v>7</v>
      </c>
      <c r="B9" s="1">
        <f>11/(10^-2 * 0.002)</f>
        <v>550000</v>
      </c>
      <c r="C9" s="1" t="s">
        <v>5</v>
      </c>
      <c r="D9" s="1">
        <v>2</v>
      </c>
      <c r="E9" s="1">
        <f t="shared" si="0"/>
        <v>1237500</v>
      </c>
    </row>
    <row r="10" spans="1:5" x14ac:dyDescent="0.2">
      <c r="A10" s="1" t="s">
        <v>7</v>
      </c>
      <c r="B10" s="1">
        <f>4/(10^-2 * 0.002)</f>
        <v>199999.99999999997</v>
      </c>
      <c r="C10" s="1" t="s">
        <v>5</v>
      </c>
      <c r="D10" s="1">
        <v>3</v>
      </c>
      <c r="E10" s="1">
        <f t="shared" si="0"/>
        <v>449999.99999999994</v>
      </c>
    </row>
    <row r="11" spans="1:5" x14ac:dyDescent="0.2">
      <c r="A11" s="1" t="s">
        <v>8</v>
      </c>
      <c r="B11" s="1">
        <f>4/(10^-3 * 0.002)</f>
        <v>2000000</v>
      </c>
      <c r="C11" s="1" t="s">
        <v>5</v>
      </c>
      <c r="D11" s="1">
        <v>1</v>
      </c>
      <c r="E11" s="1">
        <f t="shared" si="0"/>
        <v>4500000</v>
      </c>
    </row>
    <row r="12" spans="1:5" x14ac:dyDescent="0.2">
      <c r="A12" s="1" t="s">
        <v>8</v>
      </c>
      <c r="B12" s="1">
        <f>2/(10^-3 * 0.002)</f>
        <v>1000000</v>
      </c>
      <c r="C12" s="1" t="s">
        <v>5</v>
      </c>
      <c r="D12" s="1">
        <v>2</v>
      </c>
      <c r="E12" s="1">
        <f t="shared" si="0"/>
        <v>2250000</v>
      </c>
    </row>
    <row r="13" spans="1:5" x14ac:dyDescent="0.2">
      <c r="A13" s="1" t="s">
        <v>8</v>
      </c>
      <c r="B13" s="1">
        <f>6/(10^-3 * 0.002)</f>
        <v>3000000</v>
      </c>
      <c r="C13" s="1" t="s">
        <v>5</v>
      </c>
      <c r="D13" s="1">
        <v>3</v>
      </c>
      <c r="E13" s="1">
        <f t="shared" si="0"/>
        <v>6750000</v>
      </c>
    </row>
    <row r="14" spans="1:5" x14ac:dyDescent="0.2">
      <c r="A14" s="1" t="s">
        <v>9</v>
      </c>
      <c r="B14" s="1">
        <f>2/(10^-7 * 0.002)</f>
        <v>10000000000</v>
      </c>
      <c r="C14" s="1" t="s">
        <v>5</v>
      </c>
      <c r="D14" s="1">
        <v>1</v>
      </c>
      <c r="E14" s="1">
        <f t="shared" si="0"/>
        <v>22500000000</v>
      </c>
    </row>
    <row r="15" spans="1:5" x14ac:dyDescent="0.2">
      <c r="A15" s="1" t="s">
        <v>9</v>
      </c>
      <c r="B15" s="1">
        <f>6/(10^-7 * 0.002)</f>
        <v>30000000000</v>
      </c>
      <c r="C15" s="1" t="s">
        <v>5</v>
      </c>
      <c r="D15" s="1">
        <v>2</v>
      </c>
      <c r="E15" s="1">
        <f t="shared" si="0"/>
        <v>67500000000</v>
      </c>
    </row>
    <row r="16" spans="1:5" x14ac:dyDescent="0.2">
      <c r="A16" s="1" t="s">
        <v>9</v>
      </c>
      <c r="B16" s="1">
        <f>5/(10^-7 * 0.002)</f>
        <v>25000000000</v>
      </c>
      <c r="C16" s="1" t="s">
        <v>5</v>
      </c>
      <c r="D16" s="1">
        <v>3</v>
      </c>
      <c r="E16" s="1">
        <f t="shared" si="0"/>
        <v>56250000000</v>
      </c>
    </row>
    <row r="17" spans="1:5" x14ac:dyDescent="0.2">
      <c r="A17" s="1" t="s">
        <v>10</v>
      </c>
      <c r="B17" s="1">
        <f>4/(10^-7 * 0.002)</f>
        <v>20000000000</v>
      </c>
      <c r="C17" s="1" t="s">
        <v>5</v>
      </c>
      <c r="D17" s="1">
        <v>1</v>
      </c>
      <c r="E17" s="1">
        <f t="shared" si="0"/>
        <v>45000000000</v>
      </c>
    </row>
    <row r="18" spans="1:5" x14ac:dyDescent="0.2">
      <c r="A18" s="1" t="s">
        <v>10</v>
      </c>
      <c r="B18" s="1">
        <f>6/(10^-7 * 0.002)</f>
        <v>30000000000</v>
      </c>
      <c r="C18" s="1" t="s">
        <v>5</v>
      </c>
      <c r="D18" s="1">
        <v>2</v>
      </c>
      <c r="E18" s="1">
        <f t="shared" si="0"/>
        <v>67500000000</v>
      </c>
    </row>
    <row r="19" spans="1:5" x14ac:dyDescent="0.2">
      <c r="A19" s="1" t="s">
        <v>10</v>
      </c>
      <c r="B19" s="1">
        <f>4/(10^-7 * 0.002)</f>
        <v>20000000000</v>
      </c>
      <c r="C19" s="1" t="s">
        <v>5</v>
      </c>
      <c r="D19" s="1">
        <v>3</v>
      </c>
      <c r="E19" s="1">
        <f t="shared" si="0"/>
        <v>45000000000</v>
      </c>
    </row>
    <row r="20" spans="1:5" x14ac:dyDescent="0.2">
      <c r="A20" s="1" t="s">
        <v>11</v>
      </c>
      <c r="B20" s="1">
        <f>1/(10^-7 * 0.002)</f>
        <v>5000000000</v>
      </c>
      <c r="C20" s="1" t="s">
        <v>5</v>
      </c>
      <c r="D20" s="1">
        <v>1</v>
      </c>
      <c r="E20" s="1">
        <f t="shared" si="0"/>
        <v>11250000000</v>
      </c>
    </row>
    <row r="21" spans="1:5" x14ac:dyDescent="0.2">
      <c r="A21" s="1" t="s">
        <v>11</v>
      </c>
      <c r="B21" s="1">
        <f>5/(10^-7 * 0.002)</f>
        <v>25000000000</v>
      </c>
      <c r="C21" s="1" t="s">
        <v>5</v>
      </c>
      <c r="D21" s="1">
        <v>2</v>
      </c>
      <c r="E21" s="1">
        <f t="shared" si="0"/>
        <v>56250000000</v>
      </c>
    </row>
    <row r="22" spans="1:5" x14ac:dyDescent="0.2">
      <c r="A22" s="1" t="s">
        <v>11</v>
      </c>
      <c r="B22" s="1">
        <f>5/(10^-7 * 0.002)</f>
        <v>25000000000</v>
      </c>
      <c r="C22" s="1" t="s">
        <v>5</v>
      </c>
      <c r="D22" s="1">
        <v>3</v>
      </c>
      <c r="E22" s="1">
        <f t="shared" si="0"/>
        <v>56250000000</v>
      </c>
    </row>
    <row r="23" spans="1:5" x14ac:dyDescent="0.2">
      <c r="A23" s="1" t="s">
        <v>12</v>
      </c>
      <c r="B23" s="1">
        <f>1/(10^-7 * 0.002)</f>
        <v>5000000000</v>
      </c>
      <c r="C23" s="1" t="s">
        <v>5</v>
      </c>
      <c r="D23" s="1">
        <v>1</v>
      </c>
      <c r="E23" s="1">
        <f t="shared" si="0"/>
        <v>11250000000</v>
      </c>
    </row>
    <row r="24" spans="1:5" x14ac:dyDescent="0.2">
      <c r="A24" s="1" t="s">
        <v>12</v>
      </c>
      <c r="B24" s="1">
        <f>1/(10^-7 * 0.002)</f>
        <v>5000000000</v>
      </c>
      <c r="C24" s="1" t="s">
        <v>5</v>
      </c>
      <c r="D24" s="1">
        <v>2</v>
      </c>
      <c r="E24" s="1">
        <f t="shared" si="0"/>
        <v>11250000000</v>
      </c>
    </row>
    <row r="25" spans="1:5" x14ac:dyDescent="0.2">
      <c r="A25" s="1" t="s">
        <v>12</v>
      </c>
      <c r="B25" s="1">
        <f>2/(10^-7 * 0.002)</f>
        <v>10000000000</v>
      </c>
      <c r="C25" s="1" t="s">
        <v>5</v>
      </c>
      <c r="D25" s="1">
        <v>3</v>
      </c>
      <c r="E25" s="1">
        <f t="shared" si="0"/>
        <v>22500000000</v>
      </c>
    </row>
    <row r="26" spans="1:5" x14ac:dyDescent="0.2">
      <c r="A26" s="1" t="s">
        <v>13</v>
      </c>
      <c r="B26" s="1">
        <f>2/(10^-7 * 0.002)</f>
        <v>10000000000</v>
      </c>
      <c r="C26" s="1" t="s">
        <v>5</v>
      </c>
      <c r="D26" s="1">
        <v>1</v>
      </c>
      <c r="E26" s="1">
        <f t="shared" si="0"/>
        <v>22500000000</v>
      </c>
    </row>
    <row r="27" spans="1:5" x14ac:dyDescent="0.2">
      <c r="A27" s="1" t="s">
        <v>13</v>
      </c>
      <c r="B27" s="1">
        <f>1/(10^-7 * 0.002)</f>
        <v>5000000000</v>
      </c>
      <c r="C27" s="1" t="s">
        <v>5</v>
      </c>
      <c r="D27" s="1">
        <v>2</v>
      </c>
      <c r="E27" s="1">
        <f t="shared" si="0"/>
        <v>11250000000</v>
      </c>
    </row>
    <row r="28" spans="1:5" x14ac:dyDescent="0.2">
      <c r="A28" s="1" t="s">
        <v>13</v>
      </c>
      <c r="B28" s="1">
        <f>1/(10^-7 * 0.002)</f>
        <v>5000000000</v>
      </c>
      <c r="C28" s="1" t="s">
        <v>5</v>
      </c>
      <c r="D28" s="1">
        <v>3</v>
      </c>
      <c r="E28" s="1">
        <f t="shared" si="0"/>
        <v>11250000000</v>
      </c>
    </row>
    <row r="29" spans="1:5" x14ac:dyDescent="0.2">
      <c r="A29" s="1" t="s">
        <v>14</v>
      </c>
      <c r="B29" s="1">
        <f>3/(10^-7 * 0.002)</f>
        <v>15000000000</v>
      </c>
      <c r="C29" s="1" t="s">
        <v>5</v>
      </c>
      <c r="D29" s="1">
        <v>1</v>
      </c>
      <c r="E29" s="1">
        <f t="shared" si="0"/>
        <v>33750000000</v>
      </c>
    </row>
    <row r="30" spans="1:5" x14ac:dyDescent="0.2">
      <c r="A30" s="1" t="s">
        <v>14</v>
      </c>
      <c r="B30" s="1">
        <f>5/(10^-7 * 0.002)</f>
        <v>25000000000</v>
      </c>
      <c r="C30" s="1" t="s">
        <v>5</v>
      </c>
      <c r="D30" s="1">
        <v>2</v>
      </c>
      <c r="E30" s="1">
        <f t="shared" si="0"/>
        <v>56250000000</v>
      </c>
    </row>
    <row r="31" spans="1:5" x14ac:dyDescent="0.2">
      <c r="A31" s="1" t="s">
        <v>14</v>
      </c>
      <c r="B31" s="1">
        <f>1/(10^-7 * 0.002)</f>
        <v>5000000000</v>
      </c>
      <c r="C31" s="1" t="s">
        <v>5</v>
      </c>
      <c r="D31" s="1">
        <v>3</v>
      </c>
      <c r="E31" s="1">
        <f t="shared" si="0"/>
        <v>11250000000</v>
      </c>
    </row>
    <row r="32" spans="1:5" x14ac:dyDescent="0.2">
      <c r="A32" s="1" t="s">
        <v>15</v>
      </c>
      <c r="B32" s="1">
        <f>9/(10^-6 * 0.002)</f>
        <v>4500000000</v>
      </c>
      <c r="C32" s="1" t="s">
        <v>5</v>
      </c>
      <c r="D32" s="1">
        <v>1</v>
      </c>
      <c r="E32" s="1">
        <f t="shared" si="0"/>
        <v>10125000000</v>
      </c>
    </row>
    <row r="33" spans="1:5" x14ac:dyDescent="0.2">
      <c r="A33" s="1" t="s">
        <v>15</v>
      </c>
      <c r="B33" s="1">
        <f>8/(10^-6 * 0.002)</f>
        <v>3999999999.9999995</v>
      </c>
      <c r="C33" s="1" t="s">
        <v>5</v>
      </c>
      <c r="D33" s="1">
        <v>2</v>
      </c>
      <c r="E33" s="1">
        <f t="shared" si="0"/>
        <v>8999999999.9999981</v>
      </c>
    </row>
    <row r="34" spans="1:5" x14ac:dyDescent="0.2">
      <c r="A34" s="1" t="s">
        <v>15</v>
      </c>
      <c r="B34" s="1">
        <f>6/(10^-6 * 0.002)</f>
        <v>3000000000</v>
      </c>
      <c r="C34" s="1" t="s">
        <v>5</v>
      </c>
      <c r="D34" s="1">
        <v>3</v>
      </c>
      <c r="E34" s="1">
        <f t="shared" si="0"/>
        <v>6750000000</v>
      </c>
    </row>
    <row r="35" spans="1:5" x14ac:dyDescent="0.2">
      <c r="A35" s="1" t="s">
        <v>16</v>
      </c>
      <c r="B35" s="1">
        <f>9/(10^-5 * 0.002)</f>
        <v>450000000</v>
      </c>
      <c r="C35" s="1" t="s">
        <v>5</v>
      </c>
      <c r="D35" s="1">
        <v>1</v>
      </c>
      <c r="E35" s="1">
        <f t="shared" si="0"/>
        <v>1012500000</v>
      </c>
    </row>
    <row r="36" spans="1:5" x14ac:dyDescent="0.2">
      <c r="A36" s="1" t="s">
        <v>16</v>
      </c>
      <c r="B36" s="1">
        <f>1/(10^-5 * 0.002)</f>
        <v>50000000</v>
      </c>
      <c r="C36" s="1" t="s">
        <v>5</v>
      </c>
      <c r="D36" s="1">
        <v>2</v>
      </c>
      <c r="E36" s="1">
        <f t="shared" si="0"/>
        <v>112500000</v>
      </c>
    </row>
    <row r="37" spans="1:5" x14ac:dyDescent="0.2">
      <c r="A37" s="1" t="s">
        <v>16</v>
      </c>
      <c r="B37" s="1">
        <f>10/(10^-5 * 0.002)</f>
        <v>500000000</v>
      </c>
      <c r="C37" s="1" t="s">
        <v>5</v>
      </c>
      <c r="D37" s="1">
        <v>3</v>
      </c>
      <c r="E37" s="1">
        <f t="shared" si="0"/>
        <v>1125000000</v>
      </c>
    </row>
    <row r="38" spans="1:5" x14ac:dyDescent="0.2">
      <c r="A38" s="1" t="s">
        <v>17</v>
      </c>
      <c r="B38" s="1">
        <f>6/(10^-6 * 0.002)</f>
        <v>3000000000</v>
      </c>
      <c r="C38" s="1" t="s">
        <v>5</v>
      </c>
      <c r="D38" s="1">
        <v>1</v>
      </c>
      <c r="E38" s="1">
        <f t="shared" si="0"/>
        <v>6750000000</v>
      </c>
    </row>
    <row r="39" spans="1:5" x14ac:dyDescent="0.2">
      <c r="A39" s="1" t="s">
        <v>17</v>
      </c>
      <c r="B39" s="1">
        <f>2/(10^-6 * 0.002)</f>
        <v>999999999.99999988</v>
      </c>
      <c r="C39" s="1" t="s">
        <v>5</v>
      </c>
      <c r="D39" s="1">
        <v>2</v>
      </c>
      <c r="E39" s="1">
        <f t="shared" si="0"/>
        <v>2249999999.9999995</v>
      </c>
    </row>
    <row r="40" spans="1:5" x14ac:dyDescent="0.2">
      <c r="A40" s="1" t="s">
        <v>17</v>
      </c>
      <c r="B40" s="1">
        <f>3/(10^-6 * 0.002)</f>
        <v>1500000000</v>
      </c>
      <c r="C40" s="1" t="s">
        <v>5</v>
      </c>
      <c r="D40" s="1">
        <v>3</v>
      </c>
      <c r="E40" s="1">
        <f t="shared" si="0"/>
        <v>3375000000</v>
      </c>
    </row>
    <row r="41" spans="1:5" x14ac:dyDescent="0.2">
      <c r="A41" s="1" t="s">
        <v>4</v>
      </c>
      <c r="B41" s="1">
        <f>1/(0.12*10^0)</f>
        <v>8.3333333333333339</v>
      </c>
      <c r="C41" s="1" t="s">
        <v>18</v>
      </c>
      <c r="D41" s="1">
        <v>1</v>
      </c>
      <c r="E41" s="1">
        <f>B41*(22/1)</f>
        <v>183.33333333333334</v>
      </c>
    </row>
    <row r="42" spans="1:5" x14ac:dyDescent="0.2">
      <c r="A42" s="1" t="s">
        <v>4</v>
      </c>
      <c r="B42" s="1">
        <f>5/(0.12*10^0)</f>
        <v>41.666666666666671</v>
      </c>
      <c r="C42" s="1" t="s">
        <v>18</v>
      </c>
      <c r="D42" s="1">
        <v>2</v>
      </c>
      <c r="E42" s="1">
        <f>B42*(22/1)</f>
        <v>916.66666666666674</v>
      </c>
    </row>
    <row r="43" spans="1:5" x14ac:dyDescent="0.2">
      <c r="A43" s="1" t="s">
        <v>4</v>
      </c>
      <c r="B43" s="1">
        <f>2/(0.12*10^0)</f>
        <v>16.666666666666668</v>
      </c>
      <c r="C43" s="1" t="s">
        <v>18</v>
      </c>
      <c r="D43" s="1">
        <v>3</v>
      </c>
      <c r="E43" s="1">
        <f>B43*(22/1)</f>
        <v>366.66666666666669</v>
      </c>
    </row>
    <row r="44" spans="1:5" x14ac:dyDescent="0.2">
      <c r="A44" s="1" t="s">
        <v>6</v>
      </c>
      <c r="B44" s="1">
        <f>9/(10^-6 * 0.002)</f>
        <v>4500000000</v>
      </c>
      <c r="C44" s="1" t="s">
        <v>18</v>
      </c>
      <c r="D44" s="1">
        <v>1</v>
      </c>
      <c r="E44" s="1">
        <f>B44*(22/4)</f>
        <v>24750000000</v>
      </c>
    </row>
    <row r="45" spans="1:5" x14ac:dyDescent="0.2">
      <c r="A45" s="1" t="s">
        <v>6</v>
      </c>
      <c r="B45" s="1">
        <f>7/(10^-6* 0.002)</f>
        <v>3500000000</v>
      </c>
      <c r="C45" s="1" t="s">
        <v>18</v>
      </c>
      <c r="D45" s="1">
        <v>2</v>
      </c>
      <c r="E45" s="1">
        <f t="shared" ref="E45:E79" si="1">B45*(22/4)</f>
        <v>19250000000</v>
      </c>
    </row>
    <row r="46" spans="1:5" x14ac:dyDescent="0.2">
      <c r="A46" s="1" t="s">
        <v>6</v>
      </c>
      <c r="B46" s="1">
        <f>10/(10^-6 * 0.002)</f>
        <v>5000000000</v>
      </c>
      <c r="C46" s="1" t="s">
        <v>18</v>
      </c>
      <c r="D46" s="1">
        <v>3</v>
      </c>
      <c r="E46" s="1">
        <f t="shared" si="1"/>
        <v>27500000000</v>
      </c>
    </row>
    <row r="47" spans="1:5" x14ac:dyDescent="0.2">
      <c r="A47" s="1" t="s">
        <v>7</v>
      </c>
      <c r="B47" s="1">
        <f>3/(10^-6 * 0.002)</f>
        <v>1500000000</v>
      </c>
      <c r="C47" s="1" t="s">
        <v>18</v>
      </c>
      <c r="D47" s="1">
        <v>1</v>
      </c>
      <c r="E47" s="1">
        <f t="shared" si="1"/>
        <v>8250000000</v>
      </c>
    </row>
    <row r="48" spans="1:5" x14ac:dyDescent="0.2">
      <c r="A48" s="1" t="s">
        <v>7</v>
      </c>
      <c r="B48" s="1">
        <f>1/(10^-6* 0.002)</f>
        <v>499999999.99999994</v>
      </c>
      <c r="C48" s="1" t="s">
        <v>18</v>
      </c>
      <c r="D48" s="1">
        <v>2</v>
      </c>
      <c r="E48" s="1">
        <f t="shared" si="1"/>
        <v>2749999999.9999995</v>
      </c>
    </row>
    <row r="49" spans="1:5" x14ac:dyDescent="0.2">
      <c r="A49" s="1" t="s">
        <v>7</v>
      </c>
      <c r="B49" s="1">
        <f>2/(10^-6 * 0.002)</f>
        <v>999999999.99999988</v>
      </c>
      <c r="C49" s="1" t="s">
        <v>18</v>
      </c>
      <c r="D49" s="1">
        <v>3</v>
      </c>
      <c r="E49" s="1">
        <f t="shared" si="1"/>
        <v>5499999999.999999</v>
      </c>
    </row>
    <row r="50" spans="1:5" x14ac:dyDescent="0.2">
      <c r="A50" s="1" t="s">
        <v>8</v>
      </c>
      <c r="B50" s="1">
        <f>2/(10^-6 * 0.002)</f>
        <v>999999999.99999988</v>
      </c>
      <c r="C50" s="1" t="s">
        <v>18</v>
      </c>
      <c r="D50" s="1">
        <v>1</v>
      </c>
      <c r="E50" s="1">
        <f t="shared" si="1"/>
        <v>5499999999.999999</v>
      </c>
    </row>
    <row r="51" spans="1:5" x14ac:dyDescent="0.2">
      <c r="A51" s="1" t="s">
        <v>8</v>
      </c>
      <c r="B51" s="1">
        <f>2/(10^-6* 0.002)</f>
        <v>999999999.99999988</v>
      </c>
      <c r="C51" s="1" t="s">
        <v>18</v>
      </c>
      <c r="D51" s="1">
        <v>2</v>
      </c>
      <c r="E51" s="1">
        <f t="shared" si="1"/>
        <v>5499999999.999999</v>
      </c>
    </row>
    <row r="52" spans="1:5" x14ac:dyDescent="0.2">
      <c r="A52" s="1" t="s">
        <v>8</v>
      </c>
      <c r="B52" s="1">
        <f>5/(10^-6 * 0.002)</f>
        <v>2500000000</v>
      </c>
      <c r="C52" s="1" t="s">
        <v>18</v>
      </c>
      <c r="D52" s="1">
        <v>3</v>
      </c>
      <c r="E52" s="1">
        <f t="shared" si="1"/>
        <v>13750000000</v>
      </c>
    </row>
    <row r="53" spans="1:5" x14ac:dyDescent="0.2">
      <c r="A53" s="1" t="s">
        <v>9</v>
      </c>
      <c r="B53" s="1">
        <f>2/(10^-5 * 0.002)</f>
        <v>100000000</v>
      </c>
      <c r="C53" s="1" t="s">
        <v>18</v>
      </c>
      <c r="D53" s="1">
        <v>1</v>
      </c>
      <c r="E53" s="1">
        <f t="shared" si="1"/>
        <v>550000000</v>
      </c>
    </row>
    <row r="54" spans="1:5" x14ac:dyDescent="0.2">
      <c r="A54" s="1" t="s">
        <v>9</v>
      </c>
      <c r="B54" s="1">
        <f>1/(10^-5* 0.002)</f>
        <v>50000000</v>
      </c>
      <c r="C54" s="1" t="s">
        <v>18</v>
      </c>
      <c r="D54" s="1">
        <v>2</v>
      </c>
      <c r="E54" s="1">
        <f t="shared" si="1"/>
        <v>275000000</v>
      </c>
    </row>
    <row r="55" spans="1:5" x14ac:dyDescent="0.2">
      <c r="A55" s="1" t="s">
        <v>9</v>
      </c>
      <c r="B55" s="1">
        <f>4/(10^-5 * 0.002)</f>
        <v>200000000</v>
      </c>
      <c r="C55" s="1" t="s">
        <v>18</v>
      </c>
      <c r="D55" s="1">
        <v>3</v>
      </c>
      <c r="E55" s="1">
        <f t="shared" si="1"/>
        <v>1100000000</v>
      </c>
    </row>
    <row r="56" spans="1:5" x14ac:dyDescent="0.2">
      <c r="A56" s="1" t="s">
        <v>10</v>
      </c>
      <c r="B56" s="1">
        <f>2/(10^-6 * 0.002)</f>
        <v>999999999.99999988</v>
      </c>
      <c r="C56" s="1" t="s">
        <v>18</v>
      </c>
      <c r="D56" s="1">
        <v>1</v>
      </c>
      <c r="E56" s="1">
        <f t="shared" si="1"/>
        <v>5499999999.999999</v>
      </c>
    </row>
    <row r="57" spans="1:5" x14ac:dyDescent="0.2">
      <c r="A57" s="1" t="s">
        <v>10</v>
      </c>
      <c r="B57" s="1">
        <f>9/(10^-6* 0.002)</f>
        <v>4500000000</v>
      </c>
      <c r="C57" s="1" t="s">
        <v>18</v>
      </c>
      <c r="D57" s="1">
        <v>2</v>
      </c>
      <c r="E57" s="1">
        <f t="shared" si="1"/>
        <v>24750000000</v>
      </c>
    </row>
    <row r="58" spans="1:5" x14ac:dyDescent="0.2">
      <c r="A58" s="1" t="s">
        <v>10</v>
      </c>
      <c r="B58" s="1">
        <f>2/(10^-6 * 0.002)</f>
        <v>999999999.99999988</v>
      </c>
      <c r="C58" s="1" t="s">
        <v>18</v>
      </c>
      <c r="D58" s="1">
        <v>3</v>
      </c>
      <c r="E58" s="1">
        <f t="shared" si="1"/>
        <v>5499999999.999999</v>
      </c>
    </row>
    <row r="59" spans="1:5" x14ac:dyDescent="0.2">
      <c r="A59" s="1" t="s">
        <v>11</v>
      </c>
      <c r="B59" s="1">
        <f>1/(10^-5 * 0.002)</f>
        <v>50000000</v>
      </c>
      <c r="C59" s="1" t="s">
        <v>18</v>
      </c>
      <c r="D59" s="1">
        <v>1</v>
      </c>
      <c r="E59" s="1">
        <f t="shared" si="1"/>
        <v>275000000</v>
      </c>
    </row>
    <row r="60" spans="1:5" x14ac:dyDescent="0.2">
      <c r="A60" s="1" t="s">
        <v>11</v>
      </c>
      <c r="B60" s="1">
        <f>2/(10^-5* 0.002)</f>
        <v>100000000</v>
      </c>
      <c r="C60" s="1" t="s">
        <v>18</v>
      </c>
      <c r="D60" s="1">
        <v>2</v>
      </c>
      <c r="E60" s="1">
        <f t="shared" si="1"/>
        <v>550000000</v>
      </c>
    </row>
    <row r="61" spans="1:5" x14ac:dyDescent="0.2">
      <c r="A61" s="1" t="s">
        <v>11</v>
      </c>
      <c r="B61" s="1">
        <f>2/(10^-5 * 0.002)</f>
        <v>100000000</v>
      </c>
      <c r="C61" s="1" t="s">
        <v>18</v>
      </c>
      <c r="D61" s="1">
        <v>3</v>
      </c>
      <c r="E61" s="1">
        <f t="shared" si="1"/>
        <v>550000000</v>
      </c>
    </row>
    <row r="62" spans="1:5" x14ac:dyDescent="0.2">
      <c r="A62" s="1" t="s">
        <v>12</v>
      </c>
      <c r="B62" s="1">
        <f>8/(10^-2 * 0.002)</f>
        <v>399999.99999999994</v>
      </c>
      <c r="C62" s="1" t="s">
        <v>18</v>
      </c>
      <c r="D62" s="1">
        <v>1</v>
      </c>
      <c r="E62" s="1">
        <f t="shared" si="1"/>
        <v>2199999.9999999995</v>
      </c>
    </row>
    <row r="63" spans="1:5" x14ac:dyDescent="0.2">
      <c r="A63" s="1" t="s">
        <v>12</v>
      </c>
      <c r="B63" s="1">
        <f>7/(10^-2* 0.002)</f>
        <v>350000</v>
      </c>
      <c r="C63" s="1" t="s">
        <v>18</v>
      </c>
      <c r="D63" s="1">
        <v>2</v>
      </c>
      <c r="E63" s="1">
        <f t="shared" si="1"/>
        <v>1925000</v>
      </c>
    </row>
    <row r="64" spans="1:5" x14ac:dyDescent="0.2">
      <c r="A64" s="1" t="s">
        <v>12</v>
      </c>
      <c r="B64" s="1">
        <f>11/(10^-2 * 0.002)</f>
        <v>550000</v>
      </c>
      <c r="C64" s="1" t="s">
        <v>18</v>
      </c>
      <c r="D64" s="1">
        <v>3</v>
      </c>
      <c r="E64" s="1">
        <f t="shared" si="1"/>
        <v>3025000</v>
      </c>
    </row>
    <row r="65" spans="1:5" x14ac:dyDescent="0.2">
      <c r="A65" s="1" t="s">
        <v>13</v>
      </c>
      <c r="B65" s="1">
        <f>9/(10^-4* 0.002)</f>
        <v>44999999.999999993</v>
      </c>
      <c r="C65" s="1" t="s">
        <v>18</v>
      </c>
      <c r="D65" s="1">
        <v>1</v>
      </c>
      <c r="E65" s="1">
        <f t="shared" si="1"/>
        <v>247499999.99999997</v>
      </c>
    </row>
    <row r="66" spans="1:5" x14ac:dyDescent="0.2">
      <c r="A66" s="1" t="s">
        <v>13</v>
      </c>
      <c r="B66" s="1">
        <f>5/(10^-4* 0.002)</f>
        <v>24999999.999999996</v>
      </c>
      <c r="C66" s="1" t="s">
        <v>18</v>
      </c>
      <c r="D66" s="1">
        <v>2</v>
      </c>
      <c r="E66" s="1">
        <f t="shared" si="1"/>
        <v>137499999.99999997</v>
      </c>
    </row>
    <row r="67" spans="1:5" x14ac:dyDescent="0.2">
      <c r="A67" s="1" t="s">
        <v>13</v>
      </c>
      <c r="B67" s="1">
        <f>7/(10^-4 * 0.002)</f>
        <v>35000000</v>
      </c>
      <c r="C67" s="1" t="s">
        <v>18</v>
      </c>
      <c r="D67" s="1">
        <v>3</v>
      </c>
      <c r="E67" s="1">
        <f t="shared" si="1"/>
        <v>192500000</v>
      </c>
    </row>
    <row r="68" spans="1:5" x14ac:dyDescent="0.2">
      <c r="A68" s="1" t="s">
        <v>14</v>
      </c>
      <c r="B68" s="1">
        <f>5/(10^-4* 0.002)</f>
        <v>24999999.999999996</v>
      </c>
      <c r="C68" s="1" t="s">
        <v>18</v>
      </c>
      <c r="D68" s="1">
        <v>1</v>
      </c>
      <c r="E68" s="1">
        <f t="shared" si="1"/>
        <v>137499999.99999997</v>
      </c>
    </row>
    <row r="69" spans="1:5" x14ac:dyDescent="0.2">
      <c r="A69" s="1" t="s">
        <v>14</v>
      </c>
      <c r="B69" s="1">
        <f>10/(10^-4* 0.002)</f>
        <v>49999999.999999993</v>
      </c>
      <c r="C69" s="1" t="s">
        <v>18</v>
      </c>
      <c r="D69" s="1">
        <v>2</v>
      </c>
      <c r="E69" s="1">
        <f t="shared" si="1"/>
        <v>274999999.99999994</v>
      </c>
    </row>
    <row r="70" spans="1:5" x14ac:dyDescent="0.2">
      <c r="A70" s="1" t="s">
        <v>14</v>
      </c>
      <c r="B70" s="1">
        <f>2/(10^-4 * 0.002)</f>
        <v>10000000</v>
      </c>
      <c r="C70" s="1" t="s">
        <v>18</v>
      </c>
      <c r="D70" s="1">
        <v>3</v>
      </c>
      <c r="E70" s="1">
        <f t="shared" si="1"/>
        <v>55000000</v>
      </c>
    </row>
    <row r="71" spans="1:5" x14ac:dyDescent="0.2">
      <c r="A71" s="1" t="s">
        <v>15</v>
      </c>
      <c r="B71" s="1">
        <f>3/(10^-3* 0.002)</f>
        <v>1500000</v>
      </c>
      <c r="C71" s="1" t="s">
        <v>18</v>
      </c>
      <c r="D71" s="1">
        <v>1</v>
      </c>
      <c r="E71" s="1">
        <f t="shared" si="1"/>
        <v>8250000</v>
      </c>
    </row>
    <row r="72" spans="1:5" x14ac:dyDescent="0.2">
      <c r="A72" s="1" t="s">
        <v>15</v>
      </c>
      <c r="B72" s="1">
        <f>4/(10^-3* 0.002)</f>
        <v>2000000</v>
      </c>
      <c r="C72" s="1" t="s">
        <v>18</v>
      </c>
      <c r="D72" s="1">
        <v>2</v>
      </c>
      <c r="E72" s="1">
        <f t="shared" si="1"/>
        <v>11000000</v>
      </c>
    </row>
    <row r="73" spans="1:5" x14ac:dyDescent="0.2">
      <c r="A73" s="1" t="s">
        <v>15</v>
      </c>
      <c r="B73" s="1">
        <f>5/(10^-3* 0.002)</f>
        <v>2500000</v>
      </c>
      <c r="C73" s="1" t="s">
        <v>18</v>
      </c>
      <c r="D73" s="1">
        <v>3</v>
      </c>
      <c r="E73" s="1">
        <f t="shared" si="1"/>
        <v>13750000</v>
      </c>
    </row>
    <row r="74" spans="1:5" x14ac:dyDescent="0.2">
      <c r="A74" s="1" t="s">
        <v>16</v>
      </c>
      <c r="B74" s="1">
        <f>5/(10^-3* 0.002)</f>
        <v>2500000</v>
      </c>
      <c r="C74" s="1" t="s">
        <v>18</v>
      </c>
      <c r="D74" s="1">
        <v>1</v>
      </c>
      <c r="E74" s="1">
        <f t="shared" si="1"/>
        <v>13750000</v>
      </c>
    </row>
    <row r="75" spans="1:5" x14ac:dyDescent="0.2">
      <c r="A75" s="1" t="s">
        <v>16</v>
      </c>
      <c r="B75" s="1">
        <f>2/(10^-3* 0.002)</f>
        <v>1000000</v>
      </c>
      <c r="C75" s="1" t="s">
        <v>18</v>
      </c>
      <c r="D75" s="1">
        <v>2</v>
      </c>
      <c r="E75" s="1">
        <f t="shared" si="1"/>
        <v>5500000</v>
      </c>
    </row>
    <row r="76" spans="1:5" x14ac:dyDescent="0.2">
      <c r="A76" s="1" t="s">
        <v>16</v>
      </c>
      <c r="B76" s="1">
        <f>2/(10^-3* 0.002)</f>
        <v>1000000</v>
      </c>
      <c r="C76" s="1" t="s">
        <v>18</v>
      </c>
      <c r="D76" s="1">
        <v>3</v>
      </c>
      <c r="E76" s="1">
        <f t="shared" si="1"/>
        <v>5500000</v>
      </c>
    </row>
    <row r="77" spans="1:5" x14ac:dyDescent="0.2">
      <c r="A77" s="1" t="s">
        <v>17</v>
      </c>
      <c r="B77" s="1">
        <f>7/(10^-3* 0.002)</f>
        <v>3500000</v>
      </c>
      <c r="C77" s="1" t="s">
        <v>18</v>
      </c>
      <c r="D77" s="1">
        <v>1</v>
      </c>
      <c r="E77" s="1">
        <f t="shared" si="1"/>
        <v>19250000</v>
      </c>
    </row>
    <row r="78" spans="1:5" x14ac:dyDescent="0.2">
      <c r="A78" s="1" t="s">
        <v>17</v>
      </c>
      <c r="B78" s="1">
        <f>5/(10^-3* 0.002)</f>
        <v>2500000</v>
      </c>
      <c r="C78" s="1" t="s">
        <v>18</v>
      </c>
      <c r="D78" s="1">
        <v>2</v>
      </c>
      <c r="E78" s="1">
        <f t="shared" si="1"/>
        <v>13750000</v>
      </c>
    </row>
    <row r="79" spans="1:5" x14ac:dyDescent="0.2">
      <c r="A79" s="1" t="s">
        <v>17</v>
      </c>
      <c r="B79" s="1">
        <f>5/(10^-3* 0.002)</f>
        <v>2500000</v>
      </c>
      <c r="C79" s="1" t="s">
        <v>18</v>
      </c>
      <c r="D79" s="1">
        <v>3</v>
      </c>
      <c r="E79" s="1">
        <f t="shared" si="1"/>
        <v>13750000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85C6-F9EC-CF4A-A900-D9547E023C94}">
  <dimension ref="A1:D94"/>
  <sheetViews>
    <sheetView topLeftCell="A63" workbookViewId="0">
      <selection activeCell="E81" sqref="A1:XFD1048576"/>
    </sheetView>
  </sheetViews>
  <sheetFormatPr baseColWidth="10" defaultRowHeight="16" x14ac:dyDescent="0.2"/>
  <cols>
    <col min="2" max="2" width="11.1640625" bestFit="1" customWidth="1"/>
    <col min="9" max="9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5/(10^-3 * 0.002)</f>
        <v>2500000</v>
      </c>
      <c r="C2" t="s">
        <v>5</v>
      </c>
      <c r="D2">
        <v>1</v>
      </c>
    </row>
    <row r="3" spans="1:4" x14ac:dyDescent="0.2">
      <c r="A3" t="s">
        <v>4</v>
      </c>
      <c r="B3">
        <f>5/(10^-3 * 0.002)</f>
        <v>2500000</v>
      </c>
      <c r="C3" t="s">
        <v>5</v>
      </c>
      <c r="D3">
        <v>2</v>
      </c>
    </row>
    <row r="4" spans="1:4" x14ac:dyDescent="0.2">
      <c r="A4" t="s">
        <v>4</v>
      </c>
      <c r="B4">
        <f>6/(10^-3 * 0.002)</f>
        <v>3000000</v>
      </c>
      <c r="C4" t="s">
        <v>5</v>
      </c>
      <c r="D4">
        <v>3</v>
      </c>
    </row>
    <row r="5" spans="1:4" x14ac:dyDescent="0.2">
      <c r="A5" t="s">
        <v>9</v>
      </c>
      <c r="B5">
        <f>1/(10^-1 * 0.002)</f>
        <v>5000</v>
      </c>
      <c r="C5" t="s">
        <v>5</v>
      </c>
      <c r="D5">
        <v>1</v>
      </c>
    </row>
    <row r="6" spans="1:4" x14ac:dyDescent="0.2">
      <c r="A6" t="s">
        <v>9</v>
      </c>
      <c r="B6">
        <f>4/(10^-1 * 0.002)</f>
        <v>20000</v>
      </c>
      <c r="C6" t="s">
        <v>5</v>
      </c>
      <c r="D6">
        <v>2</v>
      </c>
    </row>
    <row r="7" spans="1:4" x14ac:dyDescent="0.2">
      <c r="A7" t="s">
        <v>9</v>
      </c>
      <c r="B7">
        <f>1/(10^-1 * 0.002)</f>
        <v>5000</v>
      </c>
      <c r="C7" t="s">
        <v>5</v>
      </c>
      <c r="D7">
        <v>3</v>
      </c>
    </row>
    <row r="8" spans="1:4" x14ac:dyDescent="0.2">
      <c r="A8" t="s">
        <v>10</v>
      </c>
      <c r="B8">
        <f>6/(10^-1 * 0.002)</f>
        <v>30000</v>
      </c>
      <c r="C8" t="s">
        <v>5</v>
      </c>
      <c r="D8">
        <v>1</v>
      </c>
    </row>
    <row r="9" spans="1:4" x14ac:dyDescent="0.2">
      <c r="A9" t="s">
        <v>10</v>
      </c>
      <c r="B9">
        <f>3/(10^-1 * 0.002)</f>
        <v>15000</v>
      </c>
      <c r="C9" t="s">
        <v>5</v>
      </c>
      <c r="D9">
        <v>2</v>
      </c>
    </row>
    <row r="10" spans="1:4" x14ac:dyDescent="0.2">
      <c r="A10" t="s">
        <v>10</v>
      </c>
      <c r="B10">
        <f>2/(10^-1 * 0.002)</f>
        <v>10000</v>
      </c>
      <c r="C10" t="s">
        <v>5</v>
      </c>
      <c r="D10">
        <v>3</v>
      </c>
    </row>
    <row r="11" spans="1:4" x14ac:dyDescent="0.2">
      <c r="A11" t="s">
        <v>11</v>
      </c>
      <c r="B11">
        <f>3/(10^-2 * 0.002)</f>
        <v>150000</v>
      </c>
      <c r="C11" t="s">
        <v>5</v>
      </c>
      <c r="D11">
        <v>1</v>
      </c>
    </row>
    <row r="12" spans="1:4" x14ac:dyDescent="0.2">
      <c r="A12" t="s">
        <v>11</v>
      </c>
      <c r="B12">
        <f>5/(10^-2 * 0.002)</f>
        <v>249999.99999999997</v>
      </c>
      <c r="C12" t="s">
        <v>5</v>
      </c>
      <c r="D12">
        <v>2</v>
      </c>
    </row>
    <row r="13" spans="1:4" x14ac:dyDescent="0.2">
      <c r="A13" t="s">
        <v>11</v>
      </c>
      <c r="B13">
        <f>5/(10^-2 * 0.002)</f>
        <v>249999.99999999997</v>
      </c>
      <c r="C13" t="s">
        <v>5</v>
      </c>
      <c r="D13">
        <v>3</v>
      </c>
    </row>
    <row r="14" spans="1:4" x14ac:dyDescent="0.2">
      <c r="A14" t="s">
        <v>12</v>
      </c>
      <c r="B14">
        <f>1/(10^-3 * 0.002)</f>
        <v>500000</v>
      </c>
      <c r="C14" t="s">
        <v>5</v>
      </c>
      <c r="D14">
        <v>1</v>
      </c>
    </row>
    <row r="15" spans="1:4" x14ac:dyDescent="0.2">
      <c r="A15" t="s">
        <v>12</v>
      </c>
      <c r="B15">
        <f>1/(10^-3 * 0.002)</f>
        <v>500000</v>
      </c>
      <c r="C15" t="s">
        <v>5</v>
      </c>
      <c r="D15">
        <v>2</v>
      </c>
    </row>
    <row r="16" spans="1:4" x14ac:dyDescent="0.2">
      <c r="A16" t="s">
        <v>12</v>
      </c>
      <c r="B16">
        <f>2/(10^-3 * 0.002)</f>
        <v>1000000</v>
      </c>
      <c r="C16" t="s">
        <v>5</v>
      </c>
      <c r="D16">
        <v>3</v>
      </c>
    </row>
    <row r="17" spans="1:4" x14ac:dyDescent="0.2">
      <c r="A17" t="s">
        <v>13</v>
      </c>
      <c r="B17">
        <f>1/(10^-3 * 0.002)</f>
        <v>500000</v>
      </c>
      <c r="C17" t="s">
        <v>5</v>
      </c>
      <c r="D17">
        <v>1</v>
      </c>
    </row>
    <row r="18" spans="1:4" x14ac:dyDescent="0.2">
      <c r="A18" t="s">
        <v>13</v>
      </c>
      <c r="B18">
        <f>2/(10^-3 * 0.002)</f>
        <v>1000000</v>
      </c>
      <c r="C18" t="s">
        <v>5</v>
      </c>
      <c r="D18">
        <v>2</v>
      </c>
    </row>
    <row r="19" spans="1:4" x14ac:dyDescent="0.2">
      <c r="A19" t="s">
        <v>13</v>
      </c>
      <c r="B19">
        <f>1/(10^-3 * 0.002)</f>
        <v>500000</v>
      </c>
      <c r="C19" t="s">
        <v>5</v>
      </c>
      <c r="D19">
        <v>3</v>
      </c>
    </row>
    <row r="20" spans="1:4" x14ac:dyDescent="0.2">
      <c r="A20" t="s">
        <v>14</v>
      </c>
      <c r="B20">
        <f>3/(10^-3 * 0.002)</f>
        <v>1500000</v>
      </c>
      <c r="C20" t="s">
        <v>5</v>
      </c>
      <c r="D20">
        <v>1</v>
      </c>
    </row>
    <row r="21" spans="1:4" x14ac:dyDescent="0.2">
      <c r="A21" t="s">
        <v>14</v>
      </c>
      <c r="B21">
        <f>3/(10^-3 * 0.002)</f>
        <v>1500000</v>
      </c>
      <c r="C21" t="s">
        <v>5</v>
      </c>
      <c r="D21">
        <v>2</v>
      </c>
    </row>
    <row r="22" spans="1:4" x14ac:dyDescent="0.2">
      <c r="A22" t="s">
        <v>14</v>
      </c>
      <c r="B22">
        <f>1/(10^-3 * 0.002)</f>
        <v>500000</v>
      </c>
      <c r="C22" t="s">
        <v>5</v>
      </c>
      <c r="D22">
        <v>3</v>
      </c>
    </row>
    <row r="23" spans="1:4" x14ac:dyDescent="0.2">
      <c r="A23" t="s">
        <v>15</v>
      </c>
      <c r="B23">
        <f>6/(10^0 * 0.002)</f>
        <v>3000</v>
      </c>
      <c r="C23" t="s">
        <v>5</v>
      </c>
      <c r="D23">
        <v>1</v>
      </c>
    </row>
    <row r="24" spans="1:4" x14ac:dyDescent="0.2">
      <c r="A24" t="s">
        <v>15</v>
      </c>
      <c r="B24">
        <f>1/(10^0 * 0.002)</f>
        <v>500</v>
      </c>
      <c r="C24" t="s">
        <v>5</v>
      </c>
      <c r="D24">
        <v>2</v>
      </c>
    </row>
    <row r="25" spans="1:4" x14ac:dyDescent="0.2">
      <c r="A25" t="s">
        <v>15</v>
      </c>
      <c r="B25">
        <f>4/(10^0 * 0.002)</f>
        <v>2000</v>
      </c>
      <c r="C25" t="s">
        <v>5</v>
      </c>
      <c r="D25">
        <v>3</v>
      </c>
    </row>
    <row r="26" spans="1:4" x14ac:dyDescent="0.2">
      <c r="A26" t="s">
        <v>16</v>
      </c>
      <c r="B26">
        <f>1/(10^-4 * 0.002)</f>
        <v>5000000</v>
      </c>
      <c r="C26" t="s">
        <v>5</v>
      </c>
      <c r="D26">
        <v>1</v>
      </c>
    </row>
    <row r="27" spans="1:4" x14ac:dyDescent="0.2">
      <c r="A27" t="s">
        <v>16</v>
      </c>
      <c r="B27">
        <f>2/(10^-4 * 0.002)</f>
        <v>10000000</v>
      </c>
      <c r="C27" t="s">
        <v>5</v>
      </c>
      <c r="D27">
        <v>2</v>
      </c>
    </row>
    <row r="28" spans="1:4" x14ac:dyDescent="0.2">
      <c r="A28" t="s">
        <v>16</v>
      </c>
      <c r="B28">
        <f>1/(10^-4 * 0.002)</f>
        <v>5000000</v>
      </c>
      <c r="C28" t="s">
        <v>5</v>
      </c>
      <c r="D28">
        <v>3</v>
      </c>
    </row>
    <row r="29" spans="1:4" x14ac:dyDescent="0.2">
      <c r="A29" t="s">
        <v>17</v>
      </c>
      <c r="B29">
        <f>3/(10^-3 * 0.002)</f>
        <v>1500000</v>
      </c>
      <c r="C29" t="s">
        <v>5</v>
      </c>
      <c r="D29">
        <v>1</v>
      </c>
    </row>
    <row r="30" spans="1:4" x14ac:dyDescent="0.2">
      <c r="A30" t="s">
        <v>17</v>
      </c>
      <c r="B30">
        <f>1/(10^-3 * 0.002)</f>
        <v>500000</v>
      </c>
      <c r="C30" t="s">
        <v>5</v>
      </c>
      <c r="D30">
        <v>2</v>
      </c>
    </row>
    <row r="31" spans="1:4" x14ac:dyDescent="0.2">
      <c r="A31" t="s">
        <v>17</v>
      </c>
      <c r="B31">
        <f>5/(10^-3 * 0.002)</f>
        <v>2500000</v>
      </c>
      <c r="C31" t="s">
        <v>5</v>
      </c>
      <c r="D31">
        <v>3</v>
      </c>
    </row>
    <row r="32" spans="1:4" x14ac:dyDescent="0.2">
      <c r="A32" t="s">
        <v>19</v>
      </c>
      <c r="B32">
        <f>1/(10^-6 * 0.002)</f>
        <v>499999999.99999994</v>
      </c>
      <c r="C32" t="s">
        <v>5</v>
      </c>
      <c r="D32">
        <v>1</v>
      </c>
    </row>
    <row r="33" spans="1:4" x14ac:dyDescent="0.2">
      <c r="A33" t="s">
        <v>19</v>
      </c>
      <c r="B33">
        <f>1/(10^-6 * 0.002)</f>
        <v>499999999.99999994</v>
      </c>
      <c r="C33" t="s">
        <v>5</v>
      </c>
      <c r="D33">
        <v>2</v>
      </c>
    </row>
    <row r="34" spans="1:4" x14ac:dyDescent="0.2">
      <c r="A34" t="s">
        <v>19</v>
      </c>
      <c r="B34">
        <f>3/(10^-6 * 0.002)</f>
        <v>1500000000</v>
      </c>
      <c r="C34" t="s">
        <v>5</v>
      </c>
      <c r="D34">
        <v>3</v>
      </c>
    </row>
    <row r="35" spans="1:4" x14ac:dyDescent="0.2">
      <c r="A35" t="s">
        <v>20</v>
      </c>
      <c r="B35">
        <f>1/(10^-6 * 0.002)</f>
        <v>499999999.99999994</v>
      </c>
      <c r="C35" t="s">
        <v>5</v>
      </c>
      <c r="D35">
        <v>1</v>
      </c>
    </row>
    <row r="36" spans="1:4" x14ac:dyDescent="0.2">
      <c r="A36" t="s">
        <v>20</v>
      </c>
      <c r="B36">
        <f>1/(10^-6 * 0.002)</f>
        <v>499999999.99999994</v>
      </c>
      <c r="C36" t="s">
        <v>5</v>
      </c>
      <c r="D36">
        <v>2</v>
      </c>
    </row>
    <row r="37" spans="1:4" x14ac:dyDescent="0.2">
      <c r="A37" t="s">
        <v>20</v>
      </c>
      <c r="B37">
        <f>1/(10^-6 * 0.002)</f>
        <v>499999999.99999994</v>
      </c>
      <c r="C37" t="s">
        <v>5</v>
      </c>
      <c r="D37">
        <v>3</v>
      </c>
    </row>
    <row r="38" spans="1:4" x14ac:dyDescent="0.2">
      <c r="A38" t="s">
        <v>21</v>
      </c>
      <c r="B38">
        <f>4/(10^-5 * 0.002)</f>
        <v>200000000</v>
      </c>
      <c r="C38" t="s">
        <v>5</v>
      </c>
      <c r="D38">
        <v>1</v>
      </c>
    </row>
    <row r="39" spans="1:4" x14ac:dyDescent="0.2">
      <c r="A39" t="s">
        <v>21</v>
      </c>
      <c r="B39">
        <f>2/(10^-5 * 0.002)</f>
        <v>100000000</v>
      </c>
      <c r="C39" t="s">
        <v>5</v>
      </c>
      <c r="D39">
        <v>2</v>
      </c>
    </row>
    <row r="40" spans="1:4" x14ac:dyDescent="0.2">
      <c r="A40" t="s">
        <v>21</v>
      </c>
      <c r="B40">
        <f>3/(10^-5 * 0.002)</f>
        <v>150000000</v>
      </c>
      <c r="C40" t="s">
        <v>5</v>
      </c>
      <c r="D40">
        <v>3</v>
      </c>
    </row>
    <row r="41" spans="1:4" x14ac:dyDescent="0.2">
      <c r="A41" t="s">
        <v>24</v>
      </c>
      <c r="B41">
        <f>5/(10^-2 * 0.002)</f>
        <v>249999.99999999997</v>
      </c>
      <c r="C41" t="s">
        <v>18</v>
      </c>
      <c r="D41">
        <v>1</v>
      </c>
    </row>
    <row r="42" spans="1:4" x14ac:dyDescent="0.2">
      <c r="A42" t="s">
        <v>24</v>
      </c>
      <c r="B42">
        <f>5/(10^-2 * 0.002)</f>
        <v>249999.99999999997</v>
      </c>
      <c r="C42" t="s">
        <v>18</v>
      </c>
      <c r="D42">
        <v>2</v>
      </c>
    </row>
    <row r="43" spans="1:4" x14ac:dyDescent="0.2">
      <c r="A43" t="s">
        <v>24</v>
      </c>
      <c r="B43">
        <f>3/(10^-2 * 0.002)</f>
        <v>150000</v>
      </c>
      <c r="C43" t="s">
        <v>18</v>
      </c>
      <c r="D43">
        <v>3</v>
      </c>
    </row>
    <row r="44" spans="1:4" x14ac:dyDescent="0.2">
      <c r="A44" t="s">
        <v>25</v>
      </c>
      <c r="B44">
        <f>4/(10^-2 * 0.002)</f>
        <v>199999.99999999997</v>
      </c>
      <c r="C44" t="s">
        <v>18</v>
      </c>
      <c r="D44">
        <v>1</v>
      </c>
    </row>
    <row r="45" spans="1:4" x14ac:dyDescent="0.2">
      <c r="A45" t="s">
        <v>25</v>
      </c>
      <c r="B45">
        <f>1/(10^-2 * 0.002)</f>
        <v>49999.999999999993</v>
      </c>
      <c r="C45" t="s">
        <v>18</v>
      </c>
      <c r="D45">
        <v>2</v>
      </c>
    </row>
    <row r="46" spans="1:4" x14ac:dyDescent="0.2">
      <c r="A46" t="s">
        <v>25</v>
      </c>
      <c r="B46">
        <f>2/(10^-2 * 0.002)</f>
        <v>99999.999999999985</v>
      </c>
      <c r="C46" t="s">
        <v>18</v>
      </c>
      <c r="D46">
        <v>3</v>
      </c>
    </row>
    <row r="47" spans="1:4" x14ac:dyDescent="0.2">
      <c r="A47" t="s">
        <v>6</v>
      </c>
      <c r="B47">
        <f>2/(10^-6 * 0.002)</f>
        <v>999999999.99999988</v>
      </c>
      <c r="C47" t="s">
        <v>18</v>
      </c>
      <c r="D47">
        <v>1</v>
      </c>
    </row>
    <row r="48" spans="1:4" x14ac:dyDescent="0.2">
      <c r="A48" t="s">
        <v>6</v>
      </c>
      <c r="B48">
        <f>1/(10^-6 * 0.002)</f>
        <v>499999999.99999994</v>
      </c>
      <c r="C48" t="s">
        <v>18</v>
      </c>
      <c r="D48">
        <v>2</v>
      </c>
    </row>
    <row r="49" spans="1:4" x14ac:dyDescent="0.2">
      <c r="A49" t="s">
        <v>6</v>
      </c>
      <c r="B49">
        <f>3/(10^-6 * 0.002)</f>
        <v>1500000000</v>
      </c>
      <c r="C49" t="s">
        <v>18</v>
      </c>
      <c r="D49">
        <v>3</v>
      </c>
    </row>
    <row r="50" spans="1:4" x14ac:dyDescent="0.2">
      <c r="A50" t="s">
        <v>7</v>
      </c>
      <c r="B50">
        <f>1/(10^-6 * 0.002)</f>
        <v>499999999.99999994</v>
      </c>
      <c r="C50" t="s">
        <v>18</v>
      </c>
      <c r="D50">
        <v>1</v>
      </c>
    </row>
    <row r="51" spans="1:4" x14ac:dyDescent="0.2">
      <c r="A51" t="s">
        <v>7</v>
      </c>
      <c r="B51">
        <f>1/(10^-6 * 0.002)</f>
        <v>499999999.99999994</v>
      </c>
      <c r="C51" t="s">
        <v>18</v>
      </c>
      <c r="D51">
        <v>2</v>
      </c>
    </row>
    <row r="52" spans="1:4" x14ac:dyDescent="0.2">
      <c r="A52" t="s">
        <v>7</v>
      </c>
      <c r="B52">
        <f>1/(10^-6 * 0.002)</f>
        <v>499999999.99999994</v>
      </c>
      <c r="C52" t="s">
        <v>18</v>
      </c>
      <c r="D52">
        <v>3</v>
      </c>
    </row>
    <row r="53" spans="1:4" x14ac:dyDescent="0.2">
      <c r="A53" t="s">
        <v>8</v>
      </c>
      <c r="B53">
        <f>1/(10^-6 * 0.002)</f>
        <v>499999999.99999994</v>
      </c>
      <c r="C53" t="s">
        <v>18</v>
      </c>
      <c r="D53">
        <v>1</v>
      </c>
    </row>
    <row r="54" spans="1:4" x14ac:dyDescent="0.2">
      <c r="A54" t="s">
        <v>8</v>
      </c>
      <c r="B54">
        <f>2/(10^-6 * 0.002)</f>
        <v>999999999.99999988</v>
      </c>
      <c r="C54" t="s">
        <v>18</v>
      </c>
      <c r="D54">
        <v>2</v>
      </c>
    </row>
    <row r="55" spans="1:4" x14ac:dyDescent="0.2">
      <c r="A55" t="s">
        <v>8</v>
      </c>
      <c r="B55">
        <f>2/(10^-6 * 0.002)</f>
        <v>999999999.99999988</v>
      </c>
      <c r="C55" t="s">
        <v>18</v>
      </c>
      <c r="D55">
        <v>3</v>
      </c>
    </row>
    <row r="56" spans="1:4" x14ac:dyDescent="0.2">
      <c r="A56" t="s">
        <v>9</v>
      </c>
      <c r="B56">
        <v>0</v>
      </c>
      <c r="C56" t="s">
        <v>18</v>
      </c>
      <c r="D56">
        <v>1</v>
      </c>
    </row>
    <row r="57" spans="1:4" x14ac:dyDescent="0.2">
      <c r="A57" t="s">
        <v>9</v>
      </c>
      <c r="B57">
        <v>0</v>
      </c>
      <c r="C57" t="s">
        <v>18</v>
      </c>
      <c r="D57">
        <v>2</v>
      </c>
    </row>
    <row r="58" spans="1:4" x14ac:dyDescent="0.2">
      <c r="A58" t="s">
        <v>9</v>
      </c>
      <c r="B58">
        <v>0</v>
      </c>
      <c r="C58" t="s">
        <v>18</v>
      </c>
      <c r="D58">
        <v>3</v>
      </c>
    </row>
    <row r="59" spans="1:4" x14ac:dyDescent="0.2">
      <c r="A59" t="s">
        <v>10</v>
      </c>
      <c r="B59">
        <f>1/(10^0 * 0.002)</f>
        <v>500</v>
      </c>
      <c r="C59" t="s">
        <v>18</v>
      </c>
      <c r="D59">
        <v>1</v>
      </c>
    </row>
    <row r="60" spans="1:4" x14ac:dyDescent="0.2">
      <c r="A60" t="s">
        <v>10</v>
      </c>
      <c r="B60">
        <f>2/(10^0 * 0.002)</f>
        <v>1000</v>
      </c>
      <c r="C60" t="s">
        <v>18</v>
      </c>
      <c r="D60">
        <v>2</v>
      </c>
    </row>
    <row r="61" spans="1:4" x14ac:dyDescent="0.2">
      <c r="A61" t="s">
        <v>10</v>
      </c>
      <c r="B61">
        <f>3/(10^0 * 0.002)</f>
        <v>1500</v>
      </c>
      <c r="C61" t="s">
        <v>18</v>
      </c>
      <c r="D61">
        <v>3</v>
      </c>
    </row>
    <row r="62" spans="1:4" x14ac:dyDescent="0.2">
      <c r="A62" t="s">
        <v>11</v>
      </c>
      <c r="B62">
        <v>0</v>
      </c>
      <c r="C62" t="s">
        <v>18</v>
      </c>
      <c r="D62">
        <v>1</v>
      </c>
    </row>
    <row r="63" spans="1:4" x14ac:dyDescent="0.2">
      <c r="A63" t="s">
        <v>11</v>
      </c>
      <c r="B63">
        <v>0</v>
      </c>
      <c r="C63" t="s">
        <v>18</v>
      </c>
      <c r="D63">
        <v>2</v>
      </c>
    </row>
    <row r="64" spans="1:4" x14ac:dyDescent="0.2">
      <c r="A64" t="s">
        <v>11</v>
      </c>
      <c r="B64">
        <v>0</v>
      </c>
      <c r="C64" t="s">
        <v>18</v>
      </c>
      <c r="D64">
        <v>3</v>
      </c>
    </row>
    <row r="65" spans="1:4" x14ac:dyDescent="0.2">
      <c r="A65" t="s">
        <v>12</v>
      </c>
      <c r="B65">
        <v>0</v>
      </c>
      <c r="C65" t="s">
        <v>18</v>
      </c>
      <c r="D65">
        <v>1</v>
      </c>
    </row>
    <row r="66" spans="1:4" x14ac:dyDescent="0.2">
      <c r="A66" t="s">
        <v>12</v>
      </c>
      <c r="B66">
        <v>0</v>
      </c>
      <c r="C66" t="s">
        <v>18</v>
      </c>
      <c r="D66">
        <v>2</v>
      </c>
    </row>
    <row r="67" spans="1:4" x14ac:dyDescent="0.2">
      <c r="A67" t="s">
        <v>12</v>
      </c>
      <c r="B67">
        <v>0</v>
      </c>
      <c r="C67" t="s">
        <v>18</v>
      </c>
      <c r="D67">
        <v>3</v>
      </c>
    </row>
    <row r="68" spans="1:4" x14ac:dyDescent="0.2">
      <c r="A68" t="s">
        <v>13</v>
      </c>
      <c r="B68">
        <v>0</v>
      </c>
      <c r="C68" t="s">
        <v>18</v>
      </c>
      <c r="D68">
        <v>1</v>
      </c>
    </row>
    <row r="69" spans="1:4" x14ac:dyDescent="0.2">
      <c r="A69" t="s">
        <v>13</v>
      </c>
      <c r="B69">
        <v>0</v>
      </c>
      <c r="C69" t="s">
        <v>18</v>
      </c>
      <c r="D69">
        <v>2</v>
      </c>
    </row>
    <row r="70" spans="1:4" x14ac:dyDescent="0.2">
      <c r="A70" t="s">
        <v>13</v>
      </c>
      <c r="B70">
        <v>0</v>
      </c>
      <c r="C70" t="s">
        <v>18</v>
      </c>
      <c r="D70">
        <v>3</v>
      </c>
    </row>
    <row r="71" spans="1:4" x14ac:dyDescent="0.2">
      <c r="A71" t="s">
        <v>14</v>
      </c>
      <c r="B71">
        <v>0</v>
      </c>
      <c r="C71" t="s">
        <v>18</v>
      </c>
      <c r="D71">
        <v>1</v>
      </c>
    </row>
    <row r="72" spans="1:4" x14ac:dyDescent="0.2">
      <c r="A72" t="s">
        <v>14</v>
      </c>
      <c r="B72">
        <v>0</v>
      </c>
      <c r="C72" t="s">
        <v>18</v>
      </c>
      <c r="D72">
        <v>2</v>
      </c>
    </row>
    <row r="73" spans="1:4" x14ac:dyDescent="0.2">
      <c r="A73" t="s">
        <v>14</v>
      </c>
      <c r="B73">
        <v>0</v>
      </c>
      <c r="C73" t="s">
        <v>18</v>
      </c>
      <c r="D73">
        <v>3</v>
      </c>
    </row>
    <row r="74" spans="1:4" x14ac:dyDescent="0.2">
      <c r="A74" t="s">
        <v>15</v>
      </c>
      <c r="B74">
        <f>1/(10^0 * 0.002)</f>
        <v>500</v>
      </c>
      <c r="C74" t="s">
        <v>18</v>
      </c>
      <c r="D74">
        <v>1</v>
      </c>
    </row>
    <row r="75" spans="1:4" x14ac:dyDescent="0.2">
      <c r="A75" t="s">
        <v>15</v>
      </c>
      <c r="B75">
        <f>1/(10^0 * 0.002)</f>
        <v>500</v>
      </c>
      <c r="C75" t="s">
        <v>18</v>
      </c>
      <c r="D75">
        <v>2</v>
      </c>
    </row>
    <row r="76" spans="1:4" x14ac:dyDescent="0.2">
      <c r="A76" t="s">
        <v>15</v>
      </c>
      <c r="B76">
        <f>3/(10^0 * 0.002)</f>
        <v>1500</v>
      </c>
      <c r="C76" t="s">
        <v>18</v>
      </c>
      <c r="D76">
        <v>3</v>
      </c>
    </row>
    <row r="77" spans="1:4" x14ac:dyDescent="0.2">
      <c r="A77" t="s">
        <v>16</v>
      </c>
      <c r="B77">
        <v>0</v>
      </c>
      <c r="C77" t="s">
        <v>18</v>
      </c>
      <c r="D77">
        <v>1</v>
      </c>
    </row>
    <row r="78" spans="1:4" x14ac:dyDescent="0.2">
      <c r="A78" t="s">
        <v>16</v>
      </c>
      <c r="B78">
        <v>0</v>
      </c>
      <c r="C78" t="s">
        <v>18</v>
      </c>
      <c r="D78">
        <v>2</v>
      </c>
    </row>
    <row r="79" spans="1:4" x14ac:dyDescent="0.2">
      <c r="A79" t="s">
        <v>16</v>
      </c>
      <c r="B79">
        <v>0</v>
      </c>
      <c r="C79" t="s">
        <v>18</v>
      </c>
      <c r="D79">
        <v>3</v>
      </c>
    </row>
    <row r="80" spans="1:4" x14ac:dyDescent="0.2">
      <c r="A80" t="s">
        <v>17</v>
      </c>
      <c r="B80">
        <f>0/(10^-2 * 0.002)</f>
        <v>0</v>
      </c>
      <c r="C80" t="s">
        <v>18</v>
      </c>
      <c r="D80">
        <v>1</v>
      </c>
    </row>
    <row r="81" spans="1:4" x14ac:dyDescent="0.2">
      <c r="A81" t="s">
        <v>17</v>
      </c>
      <c r="B81">
        <f>0/(10^-2 * 0.002)</f>
        <v>0</v>
      </c>
      <c r="C81" t="s">
        <v>18</v>
      </c>
      <c r="D81">
        <v>2</v>
      </c>
    </row>
    <row r="82" spans="1:4" x14ac:dyDescent="0.2">
      <c r="A82" t="s">
        <v>17</v>
      </c>
      <c r="B82">
        <f>1/(10^-2 * 0.002)</f>
        <v>49999.999999999993</v>
      </c>
      <c r="C82" t="s">
        <v>18</v>
      </c>
      <c r="D82">
        <v>3</v>
      </c>
    </row>
    <row r="83" spans="1:4" x14ac:dyDescent="0.2">
      <c r="A83" t="s">
        <v>22</v>
      </c>
      <c r="B83">
        <f>2/(10^-6 * 0.002)</f>
        <v>999999999.99999988</v>
      </c>
      <c r="C83" t="s">
        <v>18</v>
      </c>
      <c r="D83">
        <v>1</v>
      </c>
    </row>
    <row r="84" spans="1:4" x14ac:dyDescent="0.2">
      <c r="A84" t="s">
        <v>22</v>
      </c>
      <c r="B84">
        <f>4/(10^-6 * 0.002)</f>
        <v>1999999999.9999998</v>
      </c>
      <c r="C84" t="s">
        <v>18</v>
      </c>
      <c r="D84">
        <v>2</v>
      </c>
    </row>
    <row r="85" spans="1:4" x14ac:dyDescent="0.2">
      <c r="A85" t="s">
        <v>22</v>
      </c>
      <c r="B85">
        <f>3/(10^-6 * 0.002)</f>
        <v>1500000000</v>
      </c>
      <c r="C85" t="s">
        <v>18</v>
      </c>
      <c r="D85">
        <v>3</v>
      </c>
    </row>
    <row r="86" spans="1:4" x14ac:dyDescent="0.2">
      <c r="A86" t="s">
        <v>19</v>
      </c>
      <c r="B86">
        <f>1/(10^-6 * 0.002)</f>
        <v>499999999.99999994</v>
      </c>
      <c r="C86" t="s">
        <v>18</v>
      </c>
      <c r="D86">
        <v>1</v>
      </c>
    </row>
    <row r="87" spans="1:4" x14ac:dyDescent="0.2">
      <c r="A87" t="s">
        <v>19</v>
      </c>
      <c r="B87">
        <f>1/(10^-6 * 0.002)</f>
        <v>499999999.99999994</v>
      </c>
      <c r="C87" t="s">
        <v>18</v>
      </c>
      <c r="D87">
        <v>2</v>
      </c>
    </row>
    <row r="88" spans="1:4" x14ac:dyDescent="0.2">
      <c r="A88" t="s">
        <v>19</v>
      </c>
      <c r="B88">
        <f>3/(10^-6 * 0.002)</f>
        <v>1500000000</v>
      </c>
      <c r="C88" t="s">
        <v>18</v>
      </c>
      <c r="D88">
        <v>3</v>
      </c>
    </row>
    <row r="89" spans="1:4" x14ac:dyDescent="0.2">
      <c r="A89" t="s">
        <v>20</v>
      </c>
      <c r="B89">
        <f>2/(10^-6 * 0.002)</f>
        <v>999999999.99999988</v>
      </c>
      <c r="C89" t="s">
        <v>18</v>
      </c>
      <c r="D89">
        <v>1</v>
      </c>
    </row>
    <row r="90" spans="1:4" x14ac:dyDescent="0.2">
      <c r="A90" t="s">
        <v>20</v>
      </c>
      <c r="B90">
        <f>2/(10^-6 * 0.002)</f>
        <v>999999999.99999988</v>
      </c>
      <c r="C90" t="s">
        <v>18</v>
      </c>
      <c r="D90">
        <v>2</v>
      </c>
    </row>
    <row r="91" spans="1:4" x14ac:dyDescent="0.2">
      <c r="A91" t="s">
        <v>20</v>
      </c>
      <c r="B91">
        <f>1/(10^-6 * 0.002)</f>
        <v>499999999.99999994</v>
      </c>
      <c r="C91" t="s">
        <v>18</v>
      </c>
      <c r="D91">
        <v>3</v>
      </c>
    </row>
    <row r="92" spans="1:4" x14ac:dyDescent="0.2">
      <c r="A92" t="s">
        <v>21</v>
      </c>
      <c r="B92">
        <f>5/(10^-5* 0.002)</f>
        <v>250000000</v>
      </c>
      <c r="C92" t="s">
        <v>18</v>
      </c>
      <c r="D92">
        <v>1</v>
      </c>
    </row>
    <row r="93" spans="1:4" x14ac:dyDescent="0.2">
      <c r="A93" t="s">
        <v>21</v>
      </c>
      <c r="B93">
        <f>5/(10^-5* 0.002)</f>
        <v>250000000</v>
      </c>
      <c r="C93" t="s">
        <v>18</v>
      </c>
      <c r="D93">
        <v>2</v>
      </c>
    </row>
    <row r="94" spans="1:4" x14ac:dyDescent="0.2">
      <c r="A94" t="s">
        <v>21</v>
      </c>
      <c r="B94">
        <f>10/(10^-5* 0.002)</f>
        <v>500000000</v>
      </c>
      <c r="C94" t="s">
        <v>18</v>
      </c>
      <c r="D9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373E-02A2-A847-A408-587E31139DCE}">
  <dimension ref="A1:E79"/>
  <sheetViews>
    <sheetView tabSelected="1" topLeftCell="A8" workbookViewId="0">
      <selection activeCell="B32" sqref="B32"/>
    </sheetView>
  </sheetViews>
  <sheetFormatPr baseColWidth="10" defaultRowHeight="16" x14ac:dyDescent="0.2"/>
  <cols>
    <col min="2" max="2" width="12.16406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</row>
    <row r="2" spans="1:5" x14ac:dyDescent="0.2">
      <c r="A2" s="1" t="s">
        <v>4</v>
      </c>
      <c r="B2" s="1">
        <f>AVERAGE(6,10,8)/(0.04*10^0)</f>
        <v>200</v>
      </c>
      <c r="C2" s="1" t="s">
        <v>5</v>
      </c>
      <c r="D2" s="1">
        <v>1</v>
      </c>
      <c r="E2" s="1">
        <f>B2</f>
        <v>200</v>
      </c>
    </row>
    <row r="3" spans="1:5" x14ac:dyDescent="0.2">
      <c r="A3" s="1" t="s">
        <v>4</v>
      </c>
      <c r="B3" s="1">
        <f>AVERAGE(6,9,11)/(0.04*10^0)</f>
        <v>216.66666666666666</v>
      </c>
      <c r="C3" s="1" t="s">
        <v>5</v>
      </c>
      <c r="D3" s="1">
        <v>2</v>
      </c>
      <c r="E3" s="1">
        <f>B3</f>
        <v>216.66666666666666</v>
      </c>
    </row>
    <row r="4" spans="1:5" x14ac:dyDescent="0.2">
      <c r="A4" s="1" t="s">
        <v>4</v>
      </c>
      <c r="B4" s="1">
        <f>AVERAGE(0,7,8)/(0.04*10^0)</f>
        <v>125</v>
      </c>
      <c r="C4" s="1" t="s">
        <v>5</v>
      </c>
      <c r="D4" s="1">
        <v>3</v>
      </c>
      <c r="E4" s="1">
        <f>B4</f>
        <v>125</v>
      </c>
    </row>
    <row r="5" spans="1:5" x14ac:dyDescent="0.2">
      <c r="A5" s="1" t="s">
        <v>6</v>
      </c>
      <c r="B5" s="1">
        <f>18/(0.002*10^-6)</f>
        <v>9000000000</v>
      </c>
      <c r="C5" s="1" t="s">
        <v>5</v>
      </c>
      <c r="D5" s="1">
        <v>1</v>
      </c>
      <c r="E5" s="1">
        <f t="shared" ref="E5:E40" si="0">B5*(27/12)</f>
        <v>20250000000</v>
      </c>
    </row>
    <row r="6" spans="1:5" x14ac:dyDescent="0.2">
      <c r="A6" s="1" t="s">
        <v>6</v>
      </c>
      <c r="B6" s="1">
        <f>16/(0.002*10^-6)</f>
        <v>7999999999.999999</v>
      </c>
      <c r="C6" s="1" t="s">
        <v>5</v>
      </c>
      <c r="D6" s="1">
        <v>2</v>
      </c>
      <c r="E6" s="1">
        <f t="shared" si="0"/>
        <v>17999999999.999996</v>
      </c>
    </row>
    <row r="7" spans="1:5" x14ac:dyDescent="0.2">
      <c r="A7" s="1" t="s">
        <v>6</v>
      </c>
      <c r="B7" s="1">
        <f>5/(0.002*10^-6)</f>
        <v>2500000000</v>
      </c>
      <c r="C7" s="1" t="s">
        <v>5</v>
      </c>
      <c r="D7" s="1">
        <v>3</v>
      </c>
      <c r="E7" s="1">
        <f t="shared" si="0"/>
        <v>5625000000</v>
      </c>
    </row>
    <row r="8" spans="1:5" x14ac:dyDescent="0.2">
      <c r="A8" s="1" t="s">
        <v>7</v>
      </c>
      <c r="B8" s="1">
        <f>3/(0.002*10^-7)</f>
        <v>15000000000</v>
      </c>
      <c r="C8" s="1" t="s">
        <v>5</v>
      </c>
      <c r="D8" s="1">
        <v>1</v>
      </c>
      <c r="E8" s="1">
        <f t="shared" si="0"/>
        <v>33750000000</v>
      </c>
    </row>
    <row r="9" spans="1:5" x14ac:dyDescent="0.2">
      <c r="A9" s="1" t="s">
        <v>7</v>
      </c>
      <c r="B9" s="1">
        <f>3/(0.002*10^-7)</f>
        <v>15000000000</v>
      </c>
      <c r="C9" s="1" t="s">
        <v>5</v>
      </c>
      <c r="D9" s="1">
        <v>2</v>
      </c>
      <c r="E9" s="1">
        <f t="shared" si="0"/>
        <v>33750000000</v>
      </c>
    </row>
    <row r="10" spans="1:5" x14ac:dyDescent="0.2">
      <c r="A10" s="1" t="s">
        <v>7</v>
      </c>
      <c r="B10" s="1">
        <f>8/(0.002*10^-7)</f>
        <v>40000000000</v>
      </c>
      <c r="C10" s="1" t="s">
        <v>5</v>
      </c>
      <c r="D10" s="1">
        <v>3</v>
      </c>
      <c r="E10" s="1">
        <f t="shared" si="0"/>
        <v>90000000000</v>
      </c>
    </row>
    <row r="11" spans="1:5" x14ac:dyDescent="0.2">
      <c r="A11" s="1" t="s">
        <v>8</v>
      </c>
      <c r="B11" s="1">
        <f>2/(0.002*10^-1)</f>
        <v>10000</v>
      </c>
      <c r="C11" s="1" t="s">
        <v>5</v>
      </c>
      <c r="D11" s="1">
        <v>1</v>
      </c>
      <c r="E11" s="1">
        <f t="shared" si="0"/>
        <v>22500</v>
      </c>
    </row>
    <row r="12" spans="1:5" x14ac:dyDescent="0.2">
      <c r="A12" s="1" t="s">
        <v>8</v>
      </c>
      <c r="B12" s="1">
        <f>2/(0.002*10^-1)</f>
        <v>10000</v>
      </c>
      <c r="C12" s="1" t="s">
        <v>5</v>
      </c>
      <c r="D12" s="1">
        <v>2</v>
      </c>
      <c r="E12" s="1">
        <f t="shared" si="0"/>
        <v>22500</v>
      </c>
    </row>
    <row r="13" spans="1:5" x14ac:dyDescent="0.2">
      <c r="A13" s="1" t="s">
        <v>8</v>
      </c>
      <c r="B13" s="1">
        <f>1/(0.002*10^-1)</f>
        <v>5000</v>
      </c>
      <c r="C13" s="1" t="s">
        <v>5</v>
      </c>
      <c r="D13" s="1">
        <v>3</v>
      </c>
      <c r="E13" s="1">
        <f t="shared" si="0"/>
        <v>11250</v>
      </c>
    </row>
    <row r="14" spans="1:5" x14ac:dyDescent="0.2">
      <c r="A14" s="1" t="s">
        <v>9</v>
      </c>
      <c r="B14" s="1">
        <f>18/(0.002*10^-6)</f>
        <v>9000000000</v>
      </c>
      <c r="C14" s="1" t="s">
        <v>5</v>
      </c>
      <c r="D14" s="1">
        <v>1</v>
      </c>
      <c r="E14" s="1">
        <f t="shared" si="0"/>
        <v>20250000000</v>
      </c>
    </row>
    <row r="15" spans="1:5" x14ac:dyDescent="0.2">
      <c r="A15" s="1" t="s">
        <v>9</v>
      </c>
      <c r="B15" s="1">
        <f>26/(0.002*10^-6)</f>
        <v>13000000000</v>
      </c>
      <c r="C15" s="1" t="s">
        <v>5</v>
      </c>
      <c r="D15" s="1">
        <v>2</v>
      </c>
      <c r="E15" s="1">
        <f t="shared" si="0"/>
        <v>29250000000</v>
      </c>
    </row>
    <row r="16" spans="1:5" x14ac:dyDescent="0.2">
      <c r="A16" s="1" t="s">
        <v>9</v>
      </c>
      <c r="B16" s="1">
        <f>31/(0.002*10^-6)</f>
        <v>15499999999.999998</v>
      </c>
      <c r="C16" s="1" t="s">
        <v>5</v>
      </c>
      <c r="D16" s="1">
        <v>3</v>
      </c>
      <c r="E16" s="1">
        <f t="shared" si="0"/>
        <v>34874999999.999992</v>
      </c>
    </row>
    <row r="17" spans="1:5" x14ac:dyDescent="0.2">
      <c r="A17" s="1" t="s">
        <v>10</v>
      </c>
      <c r="B17" s="1">
        <f>11/(0.002*10^-6)</f>
        <v>5500000000</v>
      </c>
      <c r="C17" s="1" t="s">
        <v>5</v>
      </c>
      <c r="D17" s="1">
        <v>1</v>
      </c>
      <c r="E17" s="1">
        <f t="shared" si="0"/>
        <v>12375000000</v>
      </c>
    </row>
    <row r="18" spans="1:5" x14ac:dyDescent="0.2">
      <c r="A18" s="1" t="s">
        <v>10</v>
      </c>
      <c r="B18" s="1">
        <f>24/(0.002*10^-6)</f>
        <v>12000000000</v>
      </c>
      <c r="C18" s="1" t="s">
        <v>5</v>
      </c>
      <c r="D18" s="1">
        <v>2</v>
      </c>
      <c r="E18" s="1">
        <f t="shared" si="0"/>
        <v>27000000000</v>
      </c>
    </row>
    <row r="19" spans="1:5" x14ac:dyDescent="0.2">
      <c r="A19" s="1" t="s">
        <v>10</v>
      </c>
      <c r="B19" s="1">
        <f>10/(0.002*10^-6)</f>
        <v>5000000000</v>
      </c>
      <c r="C19" s="1" t="s">
        <v>5</v>
      </c>
      <c r="D19" s="1">
        <v>3</v>
      </c>
      <c r="E19" s="1">
        <f t="shared" si="0"/>
        <v>11250000000</v>
      </c>
    </row>
    <row r="20" spans="1:5" x14ac:dyDescent="0.2">
      <c r="A20" s="1" t="s">
        <v>11</v>
      </c>
      <c r="B20" s="1">
        <f>7/(0.002*10^-6)</f>
        <v>3500000000</v>
      </c>
      <c r="C20" s="1" t="s">
        <v>5</v>
      </c>
      <c r="D20" s="1">
        <v>1</v>
      </c>
      <c r="E20" s="1">
        <f t="shared" si="0"/>
        <v>7875000000</v>
      </c>
    </row>
    <row r="21" spans="1:5" x14ac:dyDescent="0.2">
      <c r="A21" s="1" t="s">
        <v>11</v>
      </c>
      <c r="B21" s="1">
        <f>13/(0.002*10^-6)</f>
        <v>6500000000</v>
      </c>
      <c r="C21" s="1" t="s">
        <v>5</v>
      </c>
      <c r="D21" s="1">
        <v>2</v>
      </c>
      <c r="E21" s="1">
        <f t="shared" si="0"/>
        <v>14625000000</v>
      </c>
    </row>
    <row r="22" spans="1:5" x14ac:dyDescent="0.2">
      <c r="A22" s="1" t="s">
        <v>11</v>
      </c>
      <c r="B22" s="1">
        <f>9/(0.002*10^-6)</f>
        <v>4500000000</v>
      </c>
      <c r="C22" s="1" t="s">
        <v>5</v>
      </c>
      <c r="D22" s="1">
        <v>3</v>
      </c>
      <c r="E22" s="1">
        <f t="shared" si="0"/>
        <v>10125000000</v>
      </c>
    </row>
    <row r="23" spans="1:5" x14ac:dyDescent="0.2">
      <c r="A23" s="1" t="s">
        <v>12</v>
      </c>
      <c r="B23" s="1">
        <f>7/(0.002*10^-6)</f>
        <v>3500000000</v>
      </c>
      <c r="C23" s="1" t="s">
        <v>5</v>
      </c>
      <c r="D23" s="1">
        <v>1</v>
      </c>
      <c r="E23" s="1">
        <f t="shared" si="0"/>
        <v>7875000000</v>
      </c>
    </row>
    <row r="24" spans="1:5" x14ac:dyDescent="0.2">
      <c r="A24" s="1" t="s">
        <v>12</v>
      </c>
      <c r="B24" s="1">
        <f>2/(0.002*10^-6)</f>
        <v>999999999.99999988</v>
      </c>
      <c r="C24" s="1" t="s">
        <v>5</v>
      </c>
      <c r="D24" s="1">
        <v>2</v>
      </c>
      <c r="E24" s="1">
        <f t="shared" si="0"/>
        <v>2249999999.9999995</v>
      </c>
    </row>
    <row r="25" spans="1:5" x14ac:dyDescent="0.2">
      <c r="A25" s="1" t="s">
        <v>12</v>
      </c>
      <c r="B25" s="1">
        <f>9/(0.002*10^-6)</f>
        <v>4500000000</v>
      </c>
      <c r="C25" s="1" t="s">
        <v>5</v>
      </c>
      <c r="D25" s="1">
        <v>3</v>
      </c>
      <c r="E25" s="1">
        <f t="shared" si="0"/>
        <v>10125000000</v>
      </c>
    </row>
    <row r="26" spans="1:5" x14ac:dyDescent="0.2">
      <c r="A26" s="1" t="s">
        <v>13</v>
      </c>
      <c r="B26" s="1">
        <f>5/(0.002*10^-6)</f>
        <v>2500000000</v>
      </c>
      <c r="C26" s="1" t="s">
        <v>5</v>
      </c>
      <c r="D26" s="1">
        <v>1</v>
      </c>
      <c r="E26" s="1">
        <f t="shared" si="0"/>
        <v>5625000000</v>
      </c>
    </row>
    <row r="27" spans="1:5" x14ac:dyDescent="0.2">
      <c r="A27" s="1" t="s">
        <v>13</v>
      </c>
      <c r="B27" s="1">
        <f>5/(0.002*10^-6)</f>
        <v>2500000000</v>
      </c>
      <c r="C27" s="1" t="s">
        <v>5</v>
      </c>
      <c r="D27" s="1">
        <v>2</v>
      </c>
      <c r="E27" s="1">
        <f t="shared" si="0"/>
        <v>5625000000</v>
      </c>
    </row>
    <row r="28" spans="1:5" x14ac:dyDescent="0.2">
      <c r="A28" s="1" t="s">
        <v>13</v>
      </c>
      <c r="B28" s="1">
        <f>3/(0.002*10^-6)</f>
        <v>1500000000</v>
      </c>
      <c r="C28" s="1" t="s">
        <v>5</v>
      </c>
      <c r="D28" s="1">
        <v>3</v>
      </c>
      <c r="E28" s="1">
        <f t="shared" si="0"/>
        <v>3375000000</v>
      </c>
    </row>
    <row r="29" spans="1:5" x14ac:dyDescent="0.2">
      <c r="A29" s="1" t="s">
        <v>14</v>
      </c>
      <c r="B29" s="1">
        <f>1/(0.002*10^-6)</f>
        <v>499999999.99999994</v>
      </c>
      <c r="C29" s="1" t="s">
        <v>5</v>
      </c>
      <c r="D29" s="1">
        <v>1</v>
      </c>
      <c r="E29" s="1">
        <f t="shared" si="0"/>
        <v>1124999999.9999998</v>
      </c>
    </row>
    <row r="30" spans="1:5" x14ac:dyDescent="0.2">
      <c r="A30" s="1" t="s">
        <v>14</v>
      </c>
      <c r="B30" s="1">
        <f>7/(0.002*10^-6)</f>
        <v>3500000000</v>
      </c>
      <c r="C30" s="1" t="s">
        <v>5</v>
      </c>
      <c r="D30" s="1">
        <v>2</v>
      </c>
      <c r="E30" s="1">
        <f t="shared" si="0"/>
        <v>7875000000</v>
      </c>
    </row>
    <row r="31" spans="1:5" x14ac:dyDescent="0.2">
      <c r="A31" s="1" t="s">
        <v>14</v>
      </c>
      <c r="B31" s="1">
        <f>2/(0.002*10^-6)</f>
        <v>999999999.99999988</v>
      </c>
      <c r="C31" s="1" t="s">
        <v>5</v>
      </c>
      <c r="D31" s="1">
        <v>3</v>
      </c>
      <c r="E31" s="1">
        <f t="shared" si="0"/>
        <v>2249999999.9999995</v>
      </c>
    </row>
    <row r="32" spans="1:5" x14ac:dyDescent="0.2">
      <c r="A32" s="1" t="s">
        <v>15</v>
      </c>
      <c r="B32" s="1">
        <f>10/(0.002*10^-5)</f>
        <v>500000000</v>
      </c>
      <c r="C32" s="1" t="s">
        <v>5</v>
      </c>
      <c r="D32" s="1">
        <v>1</v>
      </c>
      <c r="E32" s="1">
        <f t="shared" si="0"/>
        <v>1125000000</v>
      </c>
    </row>
    <row r="33" spans="1:5" x14ac:dyDescent="0.2">
      <c r="A33" s="1" t="s">
        <v>15</v>
      </c>
      <c r="B33" s="1">
        <f>4/(0.002*10^-5)</f>
        <v>200000000</v>
      </c>
      <c r="C33" s="1" t="s">
        <v>5</v>
      </c>
      <c r="D33" s="1">
        <v>2</v>
      </c>
      <c r="E33" s="1">
        <f t="shared" si="0"/>
        <v>450000000</v>
      </c>
    </row>
    <row r="34" spans="1:5" x14ac:dyDescent="0.2">
      <c r="A34" s="1" t="s">
        <v>15</v>
      </c>
      <c r="B34" s="1">
        <f>17/(0.002*10^-5)</f>
        <v>850000000</v>
      </c>
      <c r="C34" s="1" t="s">
        <v>5</v>
      </c>
      <c r="D34" s="1">
        <v>3</v>
      </c>
      <c r="E34" s="1">
        <f t="shared" si="0"/>
        <v>1912500000</v>
      </c>
    </row>
    <row r="35" spans="1:5" x14ac:dyDescent="0.2">
      <c r="A35" s="1" t="s">
        <v>16</v>
      </c>
      <c r="B35" s="1">
        <f>11/(0.002*10^-6)</f>
        <v>5500000000</v>
      </c>
      <c r="C35" s="1" t="s">
        <v>5</v>
      </c>
      <c r="D35" s="1">
        <v>1</v>
      </c>
      <c r="E35" s="1">
        <f t="shared" si="0"/>
        <v>12375000000</v>
      </c>
    </row>
    <row r="36" spans="1:5" x14ac:dyDescent="0.2">
      <c r="A36" s="1" t="s">
        <v>16</v>
      </c>
      <c r="B36" s="1">
        <f>13/(0.002*10^-6)</f>
        <v>6500000000</v>
      </c>
      <c r="C36" s="1" t="s">
        <v>5</v>
      </c>
      <c r="D36" s="1">
        <v>2</v>
      </c>
      <c r="E36" s="1">
        <f t="shared" si="0"/>
        <v>14625000000</v>
      </c>
    </row>
    <row r="37" spans="1:5" x14ac:dyDescent="0.2">
      <c r="A37" s="1" t="s">
        <v>16</v>
      </c>
      <c r="B37" s="1">
        <f>5/(0.002*10^-6)</f>
        <v>2500000000</v>
      </c>
      <c r="C37" s="1" t="s">
        <v>5</v>
      </c>
      <c r="D37" s="1">
        <v>3</v>
      </c>
      <c r="E37" s="1">
        <f t="shared" si="0"/>
        <v>5625000000</v>
      </c>
    </row>
    <row r="38" spans="1:5" x14ac:dyDescent="0.2">
      <c r="A38" s="1" t="s">
        <v>17</v>
      </c>
      <c r="B38" s="1">
        <f>2/(0.002*10^-6)</f>
        <v>999999999.99999988</v>
      </c>
      <c r="C38" s="1" t="s">
        <v>5</v>
      </c>
      <c r="D38" s="1">
        <v>1</v>
      </c>
      <c r="E38" s="1">
        <f t="shared" si="0"/>
        <v>2249999999.9999995</v>
      </c>
    </row>
    <row r="39" spans="1:5" x14ac:dyDescent="0.2">
      <c r="A39" s="1" t="s">
        <v>17</v>
      </c>
      <c r="B39" s="1">
        <f>4/(0.002*10^-6)</f>
        <v>1999999999.9999998</v>
      </c>
      <c r="C39" s="1" t="s">
        <v>5</v>
      </c>
      <c r="D39" s="1">
        <v>2</v>
      </c>
      <c r="E39" s="1">
        <f t="shared" si="0"/>
        <v>4499999999.999999</v>
      </c>
    </row>
    <row r="40" spans="1:5" x14ac:dyDescent="0.2">
      <c r="A40" s="1" t="s">
        <v>17</v>
      </c>
      <c r="B40" s="1">
        <f>8/(0.002*10^-6)</f>
        <v>3999999999.9999995</v>
      </c>
      <c r="C40" s="1" t="s">
        <v>5</v>
      </c>
      <c r="D40" s="1">
        <v>3</v>
      </c>
      <c r="E40" s="1">
        <f t="shared" si="0"/>
        <v>8999999999.9999981</v>
      </c>
    </row>
    <row r="41" spans="1:5" x14ac:dyDescent="0.2">
      <c r="A41" s="1" t="s">
        <v>4</v>
      </c>
      <c r="B41" s="1">
        <f>AVERAGE(8,6,2)/(0.04*10^0)</f>
        <v>133.33333333333331</v>
      </c>
      <c r="C41" s="1" t="s">
        <v>18</v>
      </c>
      <c r="D41" s="1">
        <v>1</v>
      </c>
      <c r="E41" s="1">
        <f>B41*(22/6)</f>
        <v>488.8888888888888</v>
      </c>
    </row>
    <row r="42" spans="1:5" x14ac:dyDescent="0.2">
      <c r="A42" s="1" t="s">
        <v>4</v>
      </c>
      <c r="B42" s="1">
        <f>AVERAGE(7,7,7)/(0.04*10^0)</f>
        <v>175</v>
      </c>
      <c r="C42" s="1" t="s">
        <v>18</v>
      </c>
      <c r="D42" s="1">
        <v>2</v>
      </c>
      <c r="E42" s="1">
        <f>B42*(22/6)</f>
        <v>641.66666666666663</v>
      </c>
    </row>
    <row r="43" spans="1:5" x14ac:dyDescent="0.2">
      <c r="A43" s="1" t="s">
        <v>4</v>
      </c>
      <c r="B43" s="1">
        <f>AVERAGE(5,7,9)/(0.04*10^0)</f>
        <v>175</v>
      </c>
      <c r="C43" s="1" t="s">
        <v>18</v>
      </c>
      <c r="D43" s="1">
        <v>3</v>
      </c>
      <c r="E43" s="1">
        <f>B43*(22/6)</f>
        <v>641.66666666666663</v>
      </c>
    </row>
    <row r="44" spans="1:5" x14ac:dyDescent="0.2">
      <c r="A44" s="1" t="s">
        <v>6</v>
      </c>
      <c r="B44" s="1">
        <f>6/(0.002*10^-6)</f>
        <v>3000000000</v>
      </c>
      <c r="C44" s="1" t="s">
        <v>18</v>
      </c>
      <c r="D44" s="1">
        <v>1</v>
      </c>
      <c r="E44" s="1">
        <f t="shared" ref="E44:E51" si="1">B44*(22/2)</f>
        <v>33000000000</v>
      </c>
    </row>
    <row r="45" spans="1:5" x14ac:dyDescent="0.2">
      <c r="A45" s="1" t="s">
        <v>6</v>
      </c>
      <c r="B45" s="1">
        <f>6/(0.002*10^-6)</f>
        <v>3000000000</v>
      </c>
      <c r="C45" s="1" t="s">
        <v>18</v>
      </c>
      <c r="D45" s="1">
        <v>2</v>
      </c>
      <c r="E45" s="1">
        <f t="shared" si="1"/>
        <v>33000000000</v>
      </c>
    </row>
    <row r="46" spans="1:5" x14ac:dyDescent="0.2">
      <c r="A46" s="1" t="s">
        <v>6</v>
      </c>
      <c r="B46" s="1">
        <f>6/(0.002*10^-6)</f>
        <v>3000000000</v>
      </c>
      <c r="C46" s="1" t="s">
        <v>18</v>
      </c>
      <c r="D46" s="1">
        <v>3</v>
      </c>
      <c r="E46" s="1">
        <f t="shared" si="1"/>
        <v>33000000000</v>
      </c>
    </row>
    <row r="47" spans="1:5" x14ac:dyDescent="0.2">
      <c r="A47" s="1" t="s">
        <v>7</v>
      </c>
      <c r="B47" s="1">
        <f>6/(0.002*10^-6)</f>
        <v>3000000000</v>
      </c>
      <c r="C47" s="1" t="s">
        <v>18</v>
      </c>
      <c r="D47" s="1">
        <v>1</v>
      </c>
      <c r="E47" s="1">
        <f t="shared" si="1"/>
        <v>33000000000</v>
      </c>
    </row>
    <row r="48" spans="1:5" x14ac:dyDescent="0.2">
      <c r="A48" s="1" t="s">
        <v>7</v>
      </c>
      <c r="B48" s="1">
        <f>6/(0.002*10^-6)</f>
        <v>3000000000</v>
      </c>
      <c r="C48" s="1" t="s">
        <v>18</v>
      </c>
      <c r="D48" s="1">
        <v>2</v>
      </c>
      <c r="E48" s="1">
        <f t="shared" si="1"/>
        <v>33000000000</v>
      </c>
    </row>
    <row r="49" spans="1:5" x14ac:dyDescent="0.2">
      <c r="A49" s="1" t="s">
        <v>7</v>
      </c>
      <c r="B49" s="1">
        <f>7/(0.002*10^-6)</f>
        <v>3500000000</v>
      </c>
      <c r="C49" s="1" t="s">
        <v>18</v>
      </c>
      <c r="D49" s="1">
        <v>3</v>
      </c>
      <c r="E49" s="1">
        <f t="shared" si="1"/>
        <v>38500000000</v>
      </c>
    </row>
    <row r="50" spans="1:5" x14ac:dyDescent="0.2">
      <c r="A50" s="1" t="s">
        <v>8</v>
      </c>
      <c r="B50" s="1">
        <f>14/(0.002*10^-6)</f>
        <v>7000000000</v>
      </c>
      <c r="C50" s="1" t="s">
        <v>18</v>
      </c>
      <c r="D50" s="1">
        <v>1</v>
      </c>
      <c r="E50" s="1">
        <f t="shared" si="1"/>
        <v>77000000000</v>
      </c>
    </row>
    <row r="51" spans="1:5" x14ac:dyDescent="0.2">
      <c r="A51" s="1" t="s">
        <v>8</v>
      </c>
      <c r="B51" s="1">
        <f>22/(0.002*10^-6)</f>
        <v>11000000000</v>
      </c>
      <c r="C51" s="1" t="s">
        <v>18</v>
      </c>
      <c r="D51" s="1">
        <v>2</v>
      </c>
      <c r="E51" s="1">
        <f t="shared" si="1"/>
        <v>121000000000</v>
      </c>
    </row>
    <row r="52" spans="1:5" x14ac:dyDescent="0.2">
      <c r="A52" s="1" t="s">
        <v>8</v>
      </c>
      <c r="B52" s="1">
        <f>10/(0.002*10^-6)</f>
        <v>5000000000</v>
      </c>
      <c r="C52" s="1" t="s">
        <v>18</v>
      </c>
      <c r="D52" s="1">
        <v>3</v>
      </c>
      <c r="E52" s="1">
        <f>B52*(22/2)</f>
        <v>55000000000</v>
      </c>
    </row>
    <row r="53" spans="1:5" x14ac:dyDescent="0.2">
      <c r="A53" s="1" t="s">
        <v>9</v>
      </c>
      <c r="B53" s="1">
        <f>10/(0.002*10^-5)</f>
        <v>500000000</v>
      </c>
      <c r="C53" s="1" t="s">
        <v>18</v>
      </c>
      <c r="D53" s="1">
        <v>1</v>
      </c>
      <c r="E53" s="1">
        <f t="shared" ref="E52:E61" si="2">B53*(22/6)</f>
        <v>1833333333.3333333</v>
      </c>
    </row>
    <row r="54" spans="1:5" x14ac:dyDescent="0.2">
      <c r="A54" s="1" t="s">
        <v>9</v>
      </c>
      <c r="B54" s="1">
        <f>12/(0.002*10^-5)</f>
        <v>600000000</v>
      </c>
      <c r="C54" s="1" t="s">
        <v>18</v>
      </c>
      <c r="D54" s="1">
        <v>2</v>
      </c>
      <c r="E54" s="1">
        <f t="shared" si="2"/>
        <v>2200000000</v>
      </c>
    </row>
    <row r="55" spans="1:5" x14ac:dyDescent="0.2">
      <c r="A55" s="1" t="s">
        <v>9</v>
      </c>
      <c r="B55" s="1">
        <f>13/(0.002*10^-5)</f>
        <v>650000000</v>
      </c>
      <c r="C55" s="1" t="s">
        <v>18</v>
      </c>
      <c r="D55" s="1">
        <v>3</v>
      </c>
      <c r="E55" s="1">
        <f t="shared" si="2"/>
        <v>2383333333.333333</v>
      </c>
    </row>
    <row r="56" spans="1:5" x14ac:dyDescent="0.2">
      <c r="A56" s="1" t="s">
        <v>10</v>
      </c>
      <c r="B56" s="1">
        <f>5/(0.002*10^-5)</f>
        <v>250000000</v>
      </c>
      <c r="C56" s="1" t="s">
        <v>18</v>
      </c>
      <c r="D56" s="1">
        <v>1</v>
      </c>
      <c r="E56" s="1">
        <f t="shared" si="2"/>
        <v>916666666.66666663</v>
      </c>
    </row>
    <row r="57" spans="1:5" x14ac:dyDescent="0.2">
      <c r="A57" s="1" t="s">
        <v>10</v>
      </c>
      <c r="B57" s="1">
        <f>12/(0.002*10^-5)</f>
        <v>600000000</v>
      </c>
      <c r="C57" s="1" t="s">
        <v>18</v>
      </c>
      <c r="D57" s="1">
        <v>2</v>
      </c>
      <c r="E57" s="1">
        <f t="shared" si="2"/>
        <v>2200000000</v>
      </c>
    </row>
    <row r="58" spans="1:5" x14ac:dyDescent="0.2">
      <c r="A58" s="1" t="s">
        <v>10</v>
      </c>
      <c r="B58" s="1">
        <f>7/(0.002*10^-5)</f>
        <v>350000000</v>
      </c>
      <c r="C58" s="1" t="s">
        <v>18</v>
      </c>
      <c r="D58" s="1">
        <v>3</v>
      </c>
      <c r="E58" s="1">
        <f t="shared" si="2"/>
        <v>1283333333.3333333</v>
      </c>
    </row>
    <row r="59" spans="1:5" x14ac:dyDescent="0.2">
      <c r="A59" s="1" t="s">
        <v>11</v>
      </c>
      <c r="B59" s="1">
        <f>10/(0.002*10^-5)</f>
        <v>500000000</v>
      </c>
      <c r="C59" s="1" t="s">
        <v>18</v>
      </c>
      <c r="D59" s="1">
        <v>1</v>
      </c>
      <c r="E59" s="1">
        <f t="shared" si="2"/>
        <v>1833333333.3333333</v>
      </c>
    </row>
    <row r="60" spans="1:5" x14ac:dyDescent="0.2">
      <c r="A60" s="1" t="s">
        <v>11</v>
      </c>
      <c r="B60" s="1">
        <f>6/(0.002*10^-5)</f>
        <v>300000000</v>
      </c>
      <c r="C60" s="1" t="s">
        <v>18</v>
      </c>
      <c r="D60" s="1">
        <v>2</v>
      </c>
      <c r="E60" s="1">
        <f t="shared" si="2"/>
        <v>1100000000</v>
      </c>
    </row>
    <row r="61" spans="1:5" x14ac:dyDescent="0.2">
      <c r="A61" s="1" t="s">
        <v>11</v>
      </c>
      <c r="B61" s="1">
        <f>6/(0.002*10^-5)</f>
        <v>300000000</v>
      </c>
      <c r="C61" s="1" t="s">
        <v>18</v>
      </c>
      <c r="D61" s="1">
        <v>3</v>
      </c>
      <c r="E61" s="1">
        <f t="shared" si="2"/>
        <v>1100000000</v>
      </c>
    </row>
    <row r="62" spans="1:5" x14ac:dyDescent="0.2">
      <c r="A62" s="1" t="s">
        <v>12</v>
      </c>
      <c r="B62" s="1">
        <f>9/(0.002*10^-5)</f>
        <v>450000000</v>
      </c>
      <c r="C62" s="1" t="s">
        <v>18</v>
      </c>
      <c r="D62" s="1">
        <v>1</v>
      </c>
      <c r="E62" s="1">
        <f t="shared" ref="E62:E79" si="3">B62*(22/2)</f>
        <v>4950000000</v>
      </c>
    </row>
    <row r="63" spans="1:5" x14ac:dyDescent="0.2">
      <c r="A63" s="1" t="s">
        <v>12</v>
      </c>
      <c r="B63" s="1">
        <f>5/(0.002*10^-5)</f>
        <v>250000000</v>
      </c>
      <c r="C63" s="1" t="s">
        <v>18</v>
      </c>
      <c r="D63" s="1">
        <v>2</v>
      </c>
      <c r="E63" s="1">
        <f t="shared" si="3"/>
        <v>2750000000</v>
      </c>
    </row>
    <row r="64" spans="1:5" x14ac:dyDescent="0.2">
      <c r="A64" s="1" t="s">
        <v>12</v>
      </c>
      <c r="B64" s="1">
        <f>3/(0.002*10^-5)</f>
        <v>150000000</v>
      </c>
      <c r="C64" s="1" t="s">
        <v>18</v>
      </c>
      <c r="D64" s="1">
        <v>3</v>
      </c>
      <c r="E64" s="1">
        <f t="shared" si="3"/>
        <v>1650000000</v>
      </c>
    </row>
    <row r="65" spans="1:5" x14ac:dyDescent="0.2">
      <c r="A65" s="1" t="s">
        <v>13</v>
      </c>
      <c r="B65" s="1">
        <f>11/(0.002*10^-5)</f>
        <v>550000000</v>
      </c>
      <c r="C65" s="1" t="s">
        <v>18</v>
      </c>
      <c r="D65" s="1">
        <v>1</v>
      </c>
      <c r="E65" s="1">
        <f t="shared" si="3"/>
        <v>6050000000</v>
      </c>
    </row>
    <row r="66" spans="1:5" x14ac:dyDescent="0.2">
      <c r="A66" s="1" t="s">
        <v>13</v>
      </c>
      <c r="B66" s="1">
        <f>3/(0.002*10^-5)</f>
        <v>150000000</v>
      </c>
      <c r="C66" s="1" t="s">
        <v>18</v>
      </c>
      <c r="D66" s="1">
        <v>2</v>
      </c>
      <c r="E66" s="1">
        <f t="shared" si="3"/>
        <v>1650000000</v>
      </c>
    </row>
    <row r="67" spans="1:5" x14ac:dyDescent="0.2">
      <c r="A67" s="1" t="s">
        <v>13</v>
      </c>
      <c r="B67" s="1">
        <f>2/(0.002*10^-5)</f>
        <v>100000000</v>
      </c>
      <c r="C67" s="1" t="s">
        <v>18</v>
      </c>
      <c r="D67" s="1">
        <v>3</v>
      </c>
      <c r="E67" s="1">
        <f t="shared" si="3"/>
        <v>1100000000</v>
      </c>
    </row>
    <row r="68" spans="1:5" x14ac:dyDescent="0.2">
      <c r="A68" s="1" t="s">
        <v>14</v>
      </c>
      <c r="B68" s="1">
        <f>25/(0.002*10^-5)</f>
        <v>1250000000</v>
      </c>
      <c r="C68" s="1" t="s">
        <v>18</v>
      </c>
      <c r="D68" s="1">
        <v>1</v>
      </c>
      <c r="E68" s="1">
        <f t="shared" si="3"/>
        <v>13750000000</v>
      </c>
    </row>
    <row r="69" spans="1:5" x14ac:dyDescent="0.2">
      <c r="A69" s="1" t="s">
        <v>14</v>
      </c>
      <c r="B69" s="1">
        <f>33/(0.002*10^-5)</f>
        <v>1650000000</v>
      </c>
      <c r="C69" s="1" t="s">
        <v>18</v>
      </c>
      <c r="D69" s="1">
        <v>2</v>
      </c>
      <c r="E69" s="1">
        <f t="shared" si="3"/>
        <v>18150000000</v>
      </c>
    </row>
    <row r="70" spans="1:5" x14ac:dyDescent="0.2">
      <c r="A70" s="1" t="s">
        <v>14</v>
      </c>
      <c r="B70" s="1">
        <f>24/(0.002*10^-5)</f>
        <v>1200000000</v>
      </c>
      <c r="C70" s="1" t="s">
        <v>18</v>
      </c>
      <c r="D70" s="1">
        <v>3</v>
      </c>
      <c r="E70" s="1">
        <f t="shared" si="3"/>
        <v>13200000000</v>
      </c>
    </row>
    <row r="71" spans="1:5" x14ac:dyDescent="0.2">
      <c r="A71" s="1" t="s">
        <v>15</v>
      </c>
      <c r="B71" s="1">
        <f>1/(0.002*10^-6)</f>
        <v>499999999.99999994</v>
      </c>
      <c r="C71" s="1" t="s">
        <v>18</v>
      </c>
      <c r="D71" s="1">
        <v>1</v>
      </c>
      <c r="E71" s="1">
        <f t="shared" si="3"/>
        <v>5499999999.999999</v>
      </c>
    </row>
    <row r="72" spans="1:5" x14ac:dyDescent="0.2">
      <c r="A72" s="1" t="s">
        <v>15</v>
      </c>
      <c r="B72" s="1">
        <f>6/(0.002*10^-6)</f>
        <v>3000000000</v>
      </c>
      <c r="C72" s="1" t="s">
        <v>18</v>
      </c>
      <c r="D72" s="1">
        <v>2</v>
      </c>
      <c r="E72" s="1">
        <f t="shared" si="3"/>
        <v>33000000000</v>
      </c>
    </row>
    <row r="73" spans="1:5" x14ac:dyDescent="0.2">
      <c r="A73" s="1" t="s">
        <v>15</v>
      </c>
      <c r="B73" s="1">
        <f>2/(0.002*10^-6)</f>
        <v>999999999.99999988</v>
      </c>
      <c r="C73" s="1" t="s">
        <v>18</v>
      </c>
      <c r="D73" s="1">
        <v>3</v>
      </c>
      <c r="E73" s="1">
        <f t="shared" si="3"/>
        <v>10999999999.999998</v>
      </c>
    </row>
    <row r="74" spans="1:5" x14ac:dyDescent="0.2">
      <c r="A74" s="1" t="s">
        <v>16</v>
      </c>
      <c r="B74" s="1">
        <f>1/(0.002*10^-6)</f>
        <v>499999999.99999994</v>
      </c>
      <c r="C74" s="1" t="s">
        <v>18</v>
      </c>
      <c r="D74" s="1">
        <v>1</v>
      </c>
      <c r="E74" s="1">
        <f t="shared" si="3"/>
        <v>5499999999.999999</v>
      </c>
    </row>
    <row r="75" spans="1:5" x14ac:dyDescent="0.2">
      <c r="A75" s="1" t="s">
        <v>16</v>
      </c>
      <c r="B75" s="1">
        <f>4/(0.002*10^-6)</f>
        <v>1999999999.9999998</v>
      </c>
      <c r="C75" s="1" t="s">
        <v>18</v>
      </c>
      <c r="D75" s="1">
        <v>2</v>
      </c>
      <c r="E75" s="1">
        <f t="shared" si="3"/>
        <v>21999999999.999996</v>
      </c>
    </row>
    <row r="76" spans="1:5" x14ac:dyDescent="0.2">
      <c r="A76" s="1" t="s">
        <v>16</v>
      </c>
      <c r="B76" s="1">
        <f>5/(0.002*10^-6)</f>
        <v>2500000000</v>
      </c>
      <c r="C76" s="1" t="s">
        <v>18</v>
      </c>
      <c r="D76" s="1">
        <v>3</v>
      </c>
      <c r="E76" s="1">
        <f t="shared" si="3"/>
        <v>27500000000</v>
      </c>
    </row>
    <row r="77" spans="1:5" x14ac:dyDescent="0.2">
      <c r="A77" s="1" t="s">
        <v>17</v>
      </c>
      <c r="B77" s="1">
        <f>2/(0.002*10^-5)</f>
        <v>100000000</v>
      </c>
      <c r="C77" s="1" t="s">
        <v>18</v>
      </c>
      <c r="D77" s="1">
        <v>1</v>
      </c>
      <c r="E77" s="1">
        <f t="shared" si="3"/>
        <v>1100000000</v>
      </c>
    </row>
    <row r="78" spans="1:5" x14ac:dyDescent="0.2">
      <c r="A78" s="1" t="s">
        <v>17</v>
      </c>
      <c r="B78" s="1">
        <f>4/(0.002*10^-5)</f>
        <v>200000000</v>
      </c>
      <c r="C78" s="1" t="s">
        <v>18</v>
      </c>
      <c r="D78" s="1">
        <v>2</v>
      </c>
      <c r="E78" s="1">
        <f t="shared" si="3"/>
        <v>2200000000</v>
      </c>
    </row>
    <row r="79" spans="1:5" x14ac:dyDescent="0.2">
      <c r="A79" s="1" t="s">
        <v>17</v>
      </c>
      <c r="B79" s="1">
        <f>3/(0.002*10^-5)</f>
        <v>150000000</v>
      </c>
      <c r="C79" s="1" t="s">
        <v>18</v>
      </c>
      <c r="D79" s="1">
        <v>3</v>
      </c>
      <c r="E79" s="1">
        <f t="shared" si="3"/>
        <v>1650000000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2ECA-A6BC-684A-84BC-FBF9F143E3C8}">
  <dimension ref="A1:D91"/>
  <sheetViews>
    <sheetView topLeftCell="A21" workbookViewId="0">
      <selection activeCell="B88" sqref="B88"/>
    </sheetView>
  </sheetViews>
  <sheetFormatPr baseColWidth="10" defaultRowHeight="16" x14ac:dyDescent="0.2"/>
  <cols>
    <col min="2" max="2" width="11.1640625" bestFit="1" customWidth="1"/>
    <col min="9" max="9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10/(0.002*10^-3)</f>
        <v>5000000</v>
      </c>
      <c r="C2" t="s">
        <v>5</v>
      </c>
      <c r="D2">
        <v>1</v>
      </c>
    </row>
    <row r="3" spans="1:4" x14ac:dyDescent="0.2">
      <c r="A3" t="s">
        <v>4</v>
      </c>
      <c r="B3">
        <f>10/(0.002*10^-3)</f>
        <v>5000000</v>
      </c>
      <c r="C3" t="s">
        <v>5</v>
      </c>
      <c r="D3">
        <v>2</v>
      </c>
    </row>
    <row r="4" spans="1:4" x14ac:dyDescent="0.2">
      <c r="A4" t="s">
        <v>4</v>
      </c>
      <c r="B4">
        <f>8/(0.002*10^-3)</f>
        <v>4000000</v>
      </c>
      <c r="C4" t="s">
        <v>5</v>
      </c>
      <c r="D4">
        <v>3</v>
      </c>
    </row>
    <row r="5" spans="1:4" x14ac:dyDescent="0.2">
      <c r="A5" t="s">
        <v>9</v>
      </c>
      <c r="B5">
        <f>8/(0.002*10^-3)</f>
        <v>4000000</v>
      </c>
      <c r="C5" t="s">
        <v>5</v>
      </c>
      <c r="D5">
        <v>1</v>
      </c>
    </row>
    <row r="6" spans="1:4" x14ac:dyDescent="0.2">
      <c r="A6" t="s">
        <v>9</v>
      </c>
      <c r="B6">
        <f>22/(0.002*10^-3)</f>
        <v>11000000</v>
      </c>
      <c r="C6" t="s">
        <v>5</v>
      </c>
      <c r="D6">
        <v>2</v>
      </c>
    </row>
    <row r="7" spans="1:4" x14ac:dyDescent="0.2">
      <c r="A7" t="s">
        <v>9</v>
      </c>
      <c r="B7">
        <f>15/(0.002*10^-3)</f>
        <v>7500000</v>
      </c>
      <c r="C7" t="s">
        <v>5</v>
      </c>
      <c r="D7">
        <v>3</v>
      </c>
    </row>
    <row r="8" spans="1:4" x14ac:dyDescent="0.2">
      <c r="A8" t="s">
        <v>10</v>
      </c>
      <c r="B8">
        <f>5/(0.002*10^-5)</f>
        <v>250000000</v>
      </c>
      <c r="C8" t="s">
        <v>5</v>
      </c>
      <c r="D8">
        <v>1</v>
      </c>
    </row>
    <row r="9" spans="1:4" x14ac:dyDescent="0.2">
      <c r="A9" t="s">
        <v>10</v>
      </c>
      <c r="B9">
        <f>1/(0.002*10^-5)</f>
        <v>50000000</v>
      </c>
      <c r="C9" t="s">
        <v>5</v>
      </c>
      <c r="D9">
        <v>2</v>
      </c>
    </row>
    <row r="10" spans="1:4" x14ac:dyDescent="0.2">
      <c r="A10" t="s">
        <v>10</v>
      </c>
      <c r="B10">
        <f>3/(0.002*10^-5)</f>
        <v>150000000</v>
      </c>
      <c r="C10" t="s">
        <v>5</v>
      </c>
      <c r="D10">
        <v>3</v>
      </c>
    </row>
    <row r="11" spans="1:4" x14ac:dyDescent="0.2">
      <c r="A11" t="s">
        <v>11</v>
      </c>
      <c r="B11">
        <f>1/(0.002*10^-3)</f>
        <v>500000</v>
      </c>
      <c r="C11" t="s">
        <v>5</v>
      </c>
      <c r="D11">
        <v>1</v>
      </c>
    </row>
    <row r="12" spans="1:4" x14ac:dyDescent="0.2">
      <c r="A12" t="s">
        <v>11</v>
      </c>
      <c r="B12">
        <f>2/(0.002*10^-3)</f>
        <v>1000000</v>
      </c>
      <c r="C12" t="s">
        <v>5</v>
      </c>
      <c r="D12">
        <v>2</v>
      </c>
    </row>
    <row r="13" spans="1:4" x14ac:dyDescent="0.2">
      <c r="A13" t="s">
        <v>11</v>
      </c>
      <c r="B13">
        <f>2/(0.002*10^-3)</f>
        <v>1000000</v>
      </c>
      <c r="C13" t="s">
        <v>5</v>
      </c>
      <c r="D13">
        <v>3</v>
      </c>
    </row>
    <row r="14" spans="1:4" x14ac:dyDescent="0.2">
      <c r="A14" t="s">
        <v>12</v>
      </c>
      <c r="B14">
        <f>1/(0.002*10^-1)</f>
        <v>5000</v>
      </c>
      <c r="C14" t="s">
        <v>5</v>
      </c>
      <c r="D14">
        <v>1</v>
      </c>
    </row>
    <row r="15" spans="1:4" x14ac:dyDescent="0.2">
      <c r="A15" t="s">
        <v>12</v>
      </c>
      <c r="B15">
        <f>2/(0.002*10^-1)</f>
        <v>10000</v>
      </c>
      <c r="C15" t="s">
        <v>5</v>
      </c>
      <c r="D15">
        <v>2</v>
      </c>
    </row>
    <row r="16" spans="1:4" x14ac:dyDescent="0.2">
      <c r="A16" t="s">
        <v>12</v>
      </c>
      <c r="B16">
        <f>2/(0.002*10^-1)</f>
        <v>10000</v>
      </c>
      <c r="C16" t="s">
        <v>5</v>
      </c>
      <c r="D16">
        <v>3</v>
      </c>
    </row>
    <row r="17" spans="1:4" x14ac:dyDescent="0.2">
      <c r="A17" t="s">
        <v>13</v>
      </c>
      <c r="B17">
        <f>1/(0.002*10^0)</f>
        <v>500</v>
      </c>
      <c r="C17" t="s">
        <v>5</v>
      </c>
      <c r="D17">
        <v>1</v>
      </c>
    </row>
    <row r="18" spans="1:4" x14ac:dyDescent="0.2">
      <c r="A18" t="s">
        <v>13</v>
      </c>
      <c r="B18">
        <f>1/(0.002*10^0)</f>
        <v>500</v>
      </c>
      <c r="C18" t="s">
        <v>5</v>
      </c>
      <c r="D18">
        <v>2</v>
      </c>
    </row>
    <row r="19" spans="1:4" x14ac:dyDescent="0.2">
      <c r="A19" t="s">
        <v>13</v>
      </c>
      <c r="B19">
        <f>2/(0.002*10^0)</f>
        <v>1000</v>
      </c>
      <c r="C19" t="s">
        <v>5</v>
      </c>
      <c r="D19">
        <v>3</v>
      </c>
    </row>
    <row r="20" spans="1:4" x14ac:dyDescent="0.2">
      <c r="A20" t="s">
        <v>14</v>
      </c>
      <c r="B20">
        <f>2/(0.002*10^0)</f>
        <v>1000</v>
      </c>
      <c r="C20" t="s">
        <v>5</v>
      </c>
      <c r="D20">
        <v>1</v>
      </c>
    </row>
    <row r="21" spans="1:4" x14ac:dyDescent="0.2">
      <c r="A21" t="s">
        <v>14</v>
      </c>
      <c r="B21">
        <f>3/(0.002*10^0)</f>
        <v>1500</v>
      </c>
      <c r="C21" t="s">
        <v>5</v>
      </c>
      <c r="D21">
        <v>2</v>
      </c>
    </row>
    <row r="22" spans="1:4" x14ac:dyDescent="0.2">
      <c r="A22" t="s">
        <v>14</v>
      </c>
      <c r="B22">
        <f>1/(0.002*10^0)</f>
        <v>500</v>
      </c>
      <c r="C22" t="s">
        <v>5</v>
      </c>
      <c r="D22">
        <v>3</v>
      </c>
    </row>
    <row r="23" spans="1:4" x14ac:dyDescent="0.2">
      <c r="A23" t="s">
        <v>15</v>
      </c>
      <c r="B23">
        <f>1/(0.002*10^-4)</f>
        <v>5000000</v>
      </c>
      <c r="C23" t="s">
        <v>5</v>
      </c>
      <c r="D23">
        <v>1</v>
      </c>
    </row>
    <row r="24" spans="1:4" x14ac:dyDescent="0.2">
      <c r="A24" t="s">
        <v>15</v>
      </c>
      <c r="B24">
        <f>1/(0.002*10^-4)</f>
        <v>5000000</v>
      </c>
      <c r="C24" t="s">
        <v>5</v>
      </c>
      <c r="D24">
        <v>2</v>
      </c>
    </row>
    <row r="25" spans="1:4" x14ac:dyDescent="0.2">
      <c r="A25" t="s">
        <v>15</v>
      </c>
      <c r="B25">
        <f>2/(0.002*10^-4)</f>
        <v>10000000</v>
      </c>
      <c r="C25" t="s">
        <v>5</v>
      </c>
      <c r="D25">
        <v>3</v>
      </c>
    </row>
    <row r="26" spans="1:4" x14ac:dyDescent="0.2">
      <c r="A26" t="s">
        <v>16</v>
      </c>
      <c r="B26">
        <f>1/(0.002*10^0)</f>
        <v>500</v>
      </c>
      <c r="C26" t="s">
        <v>5</v>
      </c>
      <c r="D26">
        <v>1</v>
      </c>
    </row>
    <row r="27" spans="1:4" x14ac:dyDescent="0.2">
      <c r="A27" t="s">
        <v>16</v>
      </c>
      <c r="B27">
        <f>0/(0.002*10^0)</f>
        <v>0</v>
      </c>
      <c r="C27" t="s">
        <v>5</v>
      </c>
      <c r="D27">
        <v>2</v>
      </c>
    </row>
    <row r="28" spans="1:4" x14ac:dyDescent="0.2">
      <c r="A28" t="s">
        <v>16</v>
      </c>
      <c r="B28">
        <f>0/(0.002*10^0)</f>
        <v>0</v>
      </c>
      <c r="C28" t="s">
        <v>5</v>
      </c>
      <c r="D28">
        <v>3</v>
      </c>
    </row>
    <row r="29" spans="1:4" x14ac:dyDescent="0.2">
      <c r="A29" t="s">
        <v>17</v>
      </c>
      <c r="B29">
        <f>0/(0.002*10^-1)</f>
        <v>0</v>
      </c>
      <c r="C29" t="s">
        <v>5</v>
      </c>
      <c r="D29">
        <v>1</v>
      </c>
    </row>
    <row r="30" spans="1:4" x14ac:dyDescent="0.2">
      <c r="A30" t="s">
        <v>17</v>
      </c>
      <c r="B30">
        <f>0/(0.002*10^-1)</f>
        <v>0</v>
      </c>
      <c r="C30" t="s">
        <v>5</v>
      </c>
      <c r="D30">
        <v>2</v>
      </c>
    </row>
    <row r="31" spans="1:4" x14ac:dyDescent="0.2">
      <c r="A31" t="s">
        <v>17</v>
      </c>
      <c r="B31">
        <f>1/(0.002*10^-1)</f>
        <v>5000</v>
      </c>
      <c r="C31" t="s">
        <v>5</v>
      </c>
      <c r="D31">
        <v>3</v>
      </c>
    </row>
    <row r="32" spans="1:4" x14ac:dyDescent="0.2">
      <c r="A32" t="s">
        <v>19</v>
      </c>
      <c r="B32">
        <f>9/(0.002*10^-5)</f>
        <v>450000000</v>
      </c>
      <c r="C32" t="s">
        <v>5</v>
      </c>
      <c r="D32">
        <v>1</v>
      </c>
    </row>
    <row r="33" spans="1:4" x14ac:dyDescent="0.2">
      <c r="A33" t="s">
        <v>19</v>
      </c>
      <c r="B33">
        <f>9/(0.002*10^-5)</f>
        <v>450000000</v>
      </c>
      <c r="C33" t="s">
        <v>5</v>
      </c>
      <c r="D33">
        <v>2</v>
      </c>
    </row>
    <row r="34" spans="1:4" x14ac:dyDescent="0.2">
      <c r="A34" t="s">
        <v>19</v>
      </c>
      <c r="B34">
        <f>8/(0.002*10^-5)</f>
        <v>400000000</v>
      </c>
      <c r="C34" t="s">
        <v>5</v>
      </c>
      <c r="D34">
        <v>3</v>
      </c>
    </row>
    <row r="35" spans="1:4" x14ac:dyDescent="0.2">
      <c r="A35" t="s">
        <v>20</v>
      </c>
      <c r="B35">
        <f>7/(0.002*10^-5)</f>
        <v>350000000</v>
      </c>
      <c r="C35" t="s">
        <v>5</v>
      </c>
      <c r="D35">
        <v>1</v>
      </c>
    </row>
    <row r="36" spans="1:4" x14ac:dyDescent="0.2">
      <c r="A36" t="s">
        <v>20</v>
      </c>
      <c r="B36">
        <f>8/(0.002*10^-5)</f>
        <v>400000000</v>
      </c>
      <c r="C36" t="s">
        <v>5</v>
      </c>
      <c r="D36">
        <v>2</v>
      </c>
    </row>
    <row r="37" spans="1:4" x14ac:dyDescent="0.2">
      <c r="A37" t="s">
        <v>20</v>
      </c>
      <c r="B37">
        <f>8/(0.002*10^-5)</f>
        <v>400000000</v>
      </c>
      <c r="C37" t="s">
        <v>5</v>
      </c>
      <c r="D37">
        <v>3</v>
      </c>
    </row>
    <row r="38" spans="1:4" x14ac:dyDescent="0.2">
      <c r="A38" t="s">
        <v>21</v>
      </c>
      <c r="B38">
        <f>1/(0.002*10^-5)</f>
        <v>50000000</v>
      </c>
      <c r="C38" t="s">
        <v>5</v>
      </c>
      <c r="D38">
        <v>1</v>
      </c>
    </row>
    <row r="39" spans="1:4" x14ac:dyDescent="0.2">
      <c r="A39" t="s">
        <v>21</v>
      </c>
      <c r="B39">
        <f>2/(0.002*10^-5)</f>
        <v>100000000</v>
      </c>
      <c r="C39" t="s">
        <v>5</v>
      </c>
      <c r="D39">
        <v>2</v>
      </c>
    </row>
    <row r="40" spans="1:4" x14ac:dyDescent="0.2">
      <c r="A40" t="s">
        <v>21</v>
      </c>
      <c r="B40">
        <f>3/(0.002*10^-5)</f>
        <v>150000000</v>
      </c>
      <c r="C40" t="s">
        <v>5</v>
      </c>
      <c r="D40">
        <v>3</v>
      </c>
    </row>
    <row r="41" spans="1:4" x14ac:dyDescent="0.2">
      <c r="A41" t="s">
        <v>4</v>
      </c>
      <c r="B41">
        <f>16/(0.002*10^-3)</f>
        <v>8000000</v>
      </c>
      <c r="C41" t="s">
        <v>18</v>
      </c>
      <c r="D41">
        <v>1</v>
      </c>
    </row>
    <row r="42" spans="1:4" x14ac:dyDescent="0.2">
      <c r="A42" t="s">
        <v>4</v>
      </c>
      <c r="B42">
        <f>16/(0.002*10^-3)</f>
        <v>8000000</v>
      </c>
      <c r="C42" t="s">
        <v>18</v>
      </c>
      <c r="D42">
        <v>2</v>
      </c>
    </row>
    <row r="43" spans="1:4" x14ac:dyDescent="0.2">
      <c r="A43" t="s">
        <v>4</v>
      </c>
      <c r="B43">
        <f>13/(0.002*10^-3)</f>
        <v>6500000</v>
      </c>
      <c r="C43" t="s">
        <v>18</v>
      </c>
      <c r="D43">
        <v>3</v>
      </c>
    </row>
    <row r="44" spans="1:4" x14ac:dyDescent="0.2">
      <c r="A44" t="s">
        <v>6</v>
      </c>
      <c r="B44">
        <f>1/(0.002*10^-2)</f>
        <v>49999.999999999993</v>
      </c>
      <c r="C44" t="s">
        <v>18</v>
      </c>
      <c r="D44">
        <v>1</v>
      </c>
    </row>
    <row r="45" spans="1:4" x14ac:dyDescent="0.2">
      <c r="A45" t="s">
        <v>6</v>
      </c>
      <c r="B45">
        <f>1/(0.002*10^-2)</f>
        <v>49999.999999999993</v>
      </c>
      <c r="C45" t="s">
        <v>18</v>
      </c>
      <c r="D45">
        <v>2</v>
      </c>
    </row>
    <row r="46" spans="1:4" x14ac:dyDescent="0.2">
      <c r="A46" t="s">
        <v>6</v>
      </c>
      <c r="B46">
        <f>2/(0.002*10^-2)</f>
        <v>99999.999999999985</v>
      </c>
      <c r="C46" t="s">
        <v>18</v>
      </c>
      <c r="D46">
        <v>3</v>
      </c>
    </row>
    <row r="47" spans="1:4" x14ac:dyDescent="0.2">
      <c r="A47" t="s">
        <v>7</v>
      </c>
      <c r="B47">
        <f>3/(0.002*10^-3)</f>
        <v>1500000</v>
      </c>
      <c r="C47" t="s">
        <v>18</v>
      </c>
      <c r="D47">
        <v>1</v>
      </c>
    </row>
    <row r="48" spans="1:4" x14ac:dyDescent="0.2">
      <c r="A48" t="s">
        <v>7</v>
      </c>
      <c r="B48">
        <f>3/(0.002*10^-3)</f>
        <v>1500000</v>
      </c>
      <c r="C48" t="s">
        <v>18</v>
      </c>
      <c r="D48">
        <v>2</v>
      </c>
    </row>
    <row r="49" spans="1:4" x14ac:dyDescent="0.2">
      <c r="A49" t="s">
        <v>7</v>
      </c>
      <c r="B49">
        <f>3/(0.002*10^-3)</f>
        <v>1500000</v>
      </c>
      <c r="C49" t="s">
        <v>18</v>
      </c>
      <c r="D49">
        <v>3</v>
      </c>
    </row>
    <row r="50" spans="1:4" x14ac:dyDescent="0.2">
      <c r="A50" t="s">
        <v>8</v>
      </c>
      <c r="B50">
        <f>5/(0.002*10^-5)</f>
        <v>250000000</v>
      </c>
      <c r="C50" t="s">
        <v>18</v>
      </c>
      <c r="D50">
        <v>1</v>
      </c>
    </row>
    <row r="51" spans="1:4" x14ac:dyDescent="0.2">
      <c r="A51" t="s">
        <v>8</v>
      </c>
      <c r="B51">
        <f>4/(0.002*10^-5)</f>
        <v>200000000</v>
      </c>
      <c r="C51" t="s">
        <v>18</v>
      </c>
      <c r="D51">
        <v>2</v>
      </c>
    </row>
    <row r="52" spans="1:4" x14ac:dyDescent="0.2">
      <c r="A52" t="s">
        <v>8</v>
      </c>
      <c r="B52">
        <f>9/(0.002*10^-5)</f>
        <v>450000000</v>
      </c>
      <c r="C52" t="s">
        <v>18</v>
      </c>
      <c r="D52">
        <v>3</v>
      </c>
    </row>
    <row r="53" spans="1:4" x14ac:dyDescent="0.2">
      <c r="A53" t="s">
        <v>9</v>
      </c>
      <c r="B53">
        <f>2/(0.002*10^-3)</f>
        <v>1000000</v>
      </c>
      <c r="C53" t="s">
        <v>18</v>
      </c>
      <c r="D53">
        <v>1</v>
      </c>
    </row>
    <row r="54" spans="1:4" x14ac:dyDescent="0.2">
      <c r="A54" t="s">
        <v>9</v>
      </c>
      <c r="B54">
        <f>1/(0.002*10^-3)</f>
        <v>500000</v>
      </c>
      <c r="C54" t="s">
        <v>18</v>
      </c>
      <c r="D54">
        <v>2</v>
      </c>
    </row>
    <row r="55" spans="1:4" x14ac:dyDescent="0.2">
      <c r="A55" t="s">
        <v>9</v>
      </c>
      <c r="B55">
        <f>1/(0.002*10^-3)</f>
        <v>500000</v>
      </c>
      <c r="C55" t="s">
        <v>18</v>
      </c>
      <c r="D55">
        <v>3</v>
      </c>
    </row>
    <row r="56" spans="1:4" x14ac:dyDescent="0.2">
      <c r="A56" t="s">
        <v>10</v>
      </c>
      <c r="B56">
        <f>5/(0.002*10^-4)</f>
        <v>24999999.999999996</v>
      </c>
      <c r="C56" t="s">
        <v>18</v>
      </c>
      <c r="D56">
        <v>1</v>
      </c>
    </row>
    <row r="57" spans="1:4" x14ac:dyDescent="0.2">
      <c r="A57" t="s">
        <v>10</v>
      </c>
      <c r="B57">
        <f>1/(0.002*10^-4)</f>
        <v>5000000</v>
      </c>
      <c r="C57" t="s">
        <v>18</v>
      </c>
      <c r="D57">
        <v>2</v>
      </c>
    </row>
    <row r="58" spans="1:4" x14ac:dyDescent="0.2">
      <c r="A58" t="s">
        <v>10</v>
      </c>
      <c r="B58">
        <f>2/(0.002*10^-4)</f>
        <v>10000000</v>
      </c>
      <c r="C58" t="s">
        <v>18</v>
      </c>
      <c r="D58">
        <v>3</v>
      </c>
    </row>
    <row r="59" spans="1:4" x14ac:dyDescent="0.2">
      <c r="A59" t="s">
        <v>11</v>
      </c>
      <c r="B59">
        <f>1/(0.002*10^0)</f>
        <v>500</v>
      </c>
      <c r="C59" t="s">
        <v>18</v>
      </c>
      <c r="D59">
        <v>1</v>
      </c>
    </row>
    <row r="60" spans="1:4" x14ac:dyDescent="0.2">
      <c r="A60" t="s">
        <v>11</v>
      </c>
      <c r="B60">
        <f>1/(0.002*10^0)</f>
        <v>500</v>
      </c>
      <c r="C60" t="s">
        <v>18</v>
      </c>
      <c r="D60">
        <v>2</v>
      </c>
    </row>
    <row r="61" spans="1:4" x14ac:dyDescent="0.2">
      <c r="A61" t="s">
        <v>11</v>
      </c>
      <c r="B61">
        <f>2/(0.002*10^0)</f>
        <v>1000</v>
      </c>
      <c r="C61" t="s">
        <v>18</v>
      </c>
      <c r="D61">
        <v>3</v>
      </c>
    </row>
    <row r="62" spans="1:4" x14ac:dyDescent="0.2">
      <c r="A62" t="s">
        <v>12</v>
      </c>
      <c r="B62">
        <f>2/(0.002*10^-1)</f>
        <v>10000</v>
      </c>
      <c r="C62" t="s">
        <v>18</v>
      </c>
      <c r="D62">
        <v>1</v>
      </c>
    </row>
    <row r="63" spans="1:4" x14ac:dyDescent="0.2">
      <c r="A63" t="s">
        <v>12</v>
      </c>
      <c r="B63">
        <f>3/(0.002*10^-1)</f>
        <v>15000</v>
      </c>
      <c r="C63" t="s">
        <v>18</v>
      </c>
      <c r="D63">
        <v>2</v>
      </c>
    </row>
    <row r="64" spans="1:4" x14ac:dyDescent="0.2">
      <c r="A64" t="s">
        <v>12</v>
      </c>
      <c r="B64">
        <f>2/(0.002*10^-1)</f>
        <v>10000</v>
      </c>
      <c r="C64" t="s">
        <v>18</v>
      </c>
      <c r="D64">
        <v>3</v>
      </c>
    </row>
    <row r="65" spans="1:4" x14ac:dyDescent="0.2">
      <c r="A65" t="s">
        <v>13</v>
      </c>
      <c r="B65">
        <f>1/(0.002*10^0)</f>
        <v>500</v>
      </c>
      <c r="C65" t="s">
        <v>18</v>
      </c>
      <c r="D65">
        <v>1</v>
      </c>
    </row>
    <row r="66" spans="1:4" x14ac:dyDescent="0.2">
      <c r="A66" t="s">
        <v>13</v>
      </c>
      <c r="B66">
        <f>1/(0.002*10^0)</f>
        <v>500</v>
      </c>
      <c r="C66" t="s">
        <v>18</v>
      </c>
      <c r="D66">
        <v>2</v>
      </c>
    </row>
    <row r="67" spans="1:4" x14ac:dyDescent="0.2">
      <c r="A67" t="s">
        <v>13</v>
      </c>
      <c r="B67">
        <f>1/(0.002*10^0)</f>
        <v>500</v>
      </c>
      <c r="C67" t="s">
        <v>18</v>
      </c>
      <c r="D67">
        <v>3</v>
      </c>
    </row>
    <row r="68" spans="1:4" x14ac:dyDescent="0.2">
      <c r="A68" t="s">
        <v>14</v>
      </c>
      <c r="B68">
        <f>1/(0.002*10^0)</f>
        <v>500</v>
      </c>
      <c r="C68" t="s">
        <v>18</v>
      </c>
      <c r="D68">
        <v>1</v>
      </c>
    </row>
    <row r="69" spans="1:4" x14ac:dyDescent="0.2">
      <c r="A69" t="s">
        <v>14</v>
      </c>
      <c r="B69">
        <f>1/(0.002*10^0)</f>
        <v>500</v>
      </c>
      <c r="C69" t="s">
        <v>18</v>
      </c>
      <c r="D69">
        <v>2</v>
      </c>
    </row>
    <row r="70" spans="1:4" x14ac:dyDescent="0.2">
      <c r="A70" t="s">
        <v>14</v>
      </c>
      <c r="B70">
        <f>1/(0.002*10^0)</f>
        <v>500</v>
      </c>
      <c r="C70" t="s">
        <v>18</v>
      </c>
      <c r="D70">
        <v>3</v>
      </c>
    </row>
    <row r="71" spans="1:4" x14ac:dyDescent="0.2">
      <c r="A71" t="s">
        <v>15</v>
      </c>
      <c r="B71">
        <f>0/(0.002*10^-3)</f>
        <v>0</v>
      </c>
      <c r="C71" t="s">
        <v>18</v>
      </c>
      <c r="D71">
        <v>1</v>
      </c>
    </row>
    <row r="72" spans="1:4" x14ac:dyDescent="0.2">
      <c r="A72" t="s">
        <v>15</v>
      </c>
      <c r="B72">
        <f>0/(0.002*10^-3)</f>
        <v>0</v>
      </c>
      <c r="C72" t="s">
        <v>18</v>
      </c>
      <c r="D72">
        <v>2</v>
      </c>
    </row>
    <row r="73" spans="1:4" x14ac:dyDescent="0.2">
      <c r="A73" t="s">
        <v>15</v>
      </c>
      <c r="B73">
        <f>1/(0.002*10^-3)</f>
        <v>500000</v>
      </c>
      <c r="C73" t="s">
        <v>18</v>
      </c>
      <c r="D73">
        <v>3</v>
      </c>
    </row>
    <row r="74" spans="1:4" x14ac:dyDescent="0.2">
      <c r="A74" t="s">
        <v>16</v>
      </c>
      <c r="B74">
        <f>2/(0.002*10^-1)</f>
        <v>10000</v>
      </c>
      <c r="C74" t="s">
        <v>18</v>
      </c>
      <c r="D74">
        <v>1</v>
      </c>
    </row>
    <row r="75" spans="1:4" x14ac:dyDescent="0.2">
      <c r="A75" t="s">
        <v>16</v>
      </c>
      <c r="B75">
        <f>1/(0.002*10^-1)</f>
        <v>5000</v>
      </c>
      <c r="C75" t="s">
        <v>18</v>
      </c>
      <c r="D75">
        <v>2</v>
      </c>
    </row>
    <row r="76" spans="1:4" x14ac:dyDescent="0.2">
      <c r="A76" t="s">
        <v>16</v>
      </c>
      <c r="B76">
        <f>1/(0.002*10^-1)</f>
        <v>5000</v>
      </c>
      <c r="C76" t="s">
        <v>18</v>
      </c>
      <c r="D76">
        <v>3</v>
      </c>
    </row>
    <row r="77" spans="1:4" x14ac:dyDescent="0.2">
      <c r="A77" t="s">
        <v>17</v>
      </c>
      <c r="B77">
        <f>1/(0.002*10^-1)</f>
        <v>5000</v>
      </c>
      <c r="C77" t="s">
        <v>18</v>
      </c>
      <c r="D77">
        <v>1</v>
      </c>
    </row>
    <row r="78" spans="1:4" x14ac:dyDescent="0.2">
      <c r="A78" t="s">
        <v>17</v>
      </c>
      <c r="B78">
        <f>1/(0.002*10^-1)</f>
        <v>5000</v>
      </c>
      <c r="C78" t="s">
        <v>18</v>
      </c>
      <c r="D78">
        <v>2</v>
      </c>
    </row>
    <row r="79" spans="1:4" x14ac:dyDescent="0.2">
      <c r="A79" t="s">
        <v>17</v>
      </c>
      <c r="B79">
        <f>1/(0.002*10^-1)</f>
        <v>5000</v>
      </c>
      <c r="C79" t="s">
        <v>18</v>
      </c>
      <c r="D79">
        <v>3</v>
      </c>
    </row>
    <row r="80" spans="1:4" x14ac:dyDescent="0.2">
      <c r="A80" t="s">
        <v>22</v>
      </c>
      <c r="B80">
        <f>1/(0.002*10^-6)</f>
        <v>499999999.99999994</v>
      </c>
      <c r="C80" t="s">
        <v>18</v>
      </c>
      <c r="D80">
        <v>1</v>
      </c>
    </row>
    <row r="81" spans="1:4" x14ac:dyDescent="0.2">
      <c r="A81" t="s">
        <v>22</v>
      </c>
      <c r="B81">
        <f>1/(0.002*10^-6)</f>
        <v>499999999.99999994</v>
      </c>
      <c r="C81" t="s">
        <v>18</v>
      </c>
      <c r="D81">
        <v>2</v>
      </c>
    </row>
    <row r="82" spans="1:4" x14ac:dyDescent="0.2">
      <c r="A82" t="s">
        <v>22</v>
      </c>
      <c r="B82">
        <f>2/(0.002*10^-6)</f>
        <v>999999999.99999988</v>
      </c>
      <c r="C82" t="s">
        <v>18</v>
      </c>
      <c r="D82">
        <v>3</v>
      </c>
    </row>
    <row r="83" spans="1:4" x14ac:dyDescent="0.2">
      <c r="A83" t="s">
        <v>19</v>
      </c>
      <c r="B83">
        <f>7/(0.002*10^-5)</f>
        <v>350000000</v>
      </c>
      <c r="C83" t="s">
        <v>18</v>
      </c>
      <c r="D83">
        <v>1</v>
      </c>
    </row>
    <row r="84" spans="1:4" x14ac:dyDescent="0.2">
      <c r="A84" t="s">
        <v>19</v>
      </c>
      <c r="B84">
        <f>1/(0.002*10^-5)</f>
        <v>50000000</v>
      </c>
      <c r="C84" t="s">
        <v>18</v>
      </c>
      <c r="D84">
        <v>2</v>
      </c>
    </row>
    <row r="85" spans="1:4" x14ac:dyDescent="0.2">
      <c r="A85" t="s">
        <v>19</v>
      </c>
      <c r="B85">
        <f>6/(0.002*10^-5)</f>
        <v>300000000</v>
      </c>
      <c r="C85" t="s">
        <v>18</v>
      </c>
      <c r="D85">
        <v>3</v>
      </c>
    </row>
    <row r="86" spans="1:4" x14ac:dyDescent="0.2">
      <c r="A86" t="s">
        <v>20</v>
      </c>
      <c r="B86">
        <f>1/(0.002*10^-6)</f>
        <v>499999999.99999994</v>
      </c>
      <c r="C86" t="s">
        <v>18</v>
      </c>
      <c r="D86">
        <v>1</v>
      </c>
    </row>
    <row r="87" spans="1:4" x14ac:dyDescent="0.2">
      <c r="A87" t="s">
        <v>20</v>
      </c>
      <c r="B87">
        <f>1/(0.002*10^-6)</f>
        <v>499999999.99999994</v>
      </c>
      <c r="C87" t="s">
        <v>18</v>
      </c>
      <c r="D87">
        <v>2</v>
      </c>
    </row>
    <row r="88" spans="1:4" x14ac:dyDescent="0.2">
      <c r="A88" t="s">
        <v>20</v>
      </c>
      <c r="B88">
        <f>3/(0.002*10^-6)</f>
        <v>1500000000</v>
      </c>
      <c r="C88" t="s">
        <v>18</v>
      </c>
      <c r="D88">
        <v>3</v>
      </c>
    </row>
    <row r="89" spans="1:4" x14ac:dyDescent="0.2">
      <c r="A89" t="s">
        <v>21</v>
      </c>
      <c r="B89">
        <f>1/(0.002*10^-6)</f>
        <v>499999999.99999994</v>
      </c>
      <c r="C89" t="s">
        <v>18</v>
      </c>
      <c r="D89">
        <v>1</v>
      </c>
    </row>
    <row r="90" spans="1:4" x14ac:dyDescent="0.2">
      <c r="A90" t="s">
        <v>21</v>
      </c>
      <c r="B90">
        <f>1/(0.002*10^-6)</f>
        <v>499999999.99999994</v>
      </c>
      <c r="C90" t="s">
        <v>18</v>
      </c>
      <c r="D90">
        <v>2</v>
      </c>
    </row>
    <row r="91" spans="1:4" x14ac:dyDescent="0.2">
      <c r="A91" t="s">
        <v>21</v>
      </c>
      <c r="B91">
        <f>2/(0.002*10^-6)</f>
        <v>999999999.99999988</v>
      </c>
      <c r="C91" t="s">
        <v>18</v>
      </c>
      <c r="D9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PFU_raw_17</vt:lpstr>
      <vt:lpstr>CFU_raw_17</vt:lpstr>
      <vt:lpstr>PFU_raw_23</vt:lpstr>
      <vt:lpstr>CFU_raw_23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2022-06-17T17:23:41Z</dcterms:created>
  <dcterms:modified xsi:type="dcterms:W3CDTF">2022-06-24T15:21:24Z</dcterms:modified>
</cp:coreProperties>
</file>