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 Data/Phi vs P22 Flasks/"/>
    </mc:Choice>
  </mc:AlternateContent>
  <xr:revisionPtr revIDLastSave="0" documentId="13_ncr:1_{ADBDBB6A-4C09-544D-B1E3-70DF1D6E0348}" xr6:coauthVersionLast="47" xr6:coauthVersionMax="47" xr10:uidLastSave="{00000000-0000-0000-0000-000000000000}"/>
  <bookViews>
    <workbookView xWindow="6540" yWindow="780" windowWidth="27640" windowHeight="15380" activeTab="1" xr2:uid="{DC530FBD-3DB5-B14E-9086-0F1252C8953B}"/>
  </bookViews>
  <sheets>
    <sheet name="PFU_raw_29" sheetId="1" r:id="rId1"/>
    <sheet name="CFU_raw_29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2" l="1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8" i="2"/>
  <c r="B7" i="2"/>
  <c r="B6" i="2"/>
  <c r="B11" i="2"/>
  <c r="B10" i="2"/>
  <c r="B9" i="2"/>
  <c r="B5" i="2"/>
  <c r="B4" i="2"/>
  <c r="B3" i="2"/>
  <c r="B2" i="2"/>
  <c r="B41" i="1"/>
  <c r="B40" i="1"/>
  <c r="E40" i="1" s="1"/>
  <c r="B39" i="1"/>
  <c r="B38" i="1"/>
  <c r="B37" i="1"/>
  <c r="E37" i="1" s="1"/>
  <c r="B36" i="1"/>
  <c r="E36" i="1" s="1"/>
  <c r="B35" i="1"/>
  <c r="B34" i="1"/>
  <c r="B33" i="1"/>
  <c r="B32" i="1"/>
  <c r="B31" i="1"/>
  <c r="B30" i="1"/>
  <c r="B29" i="1"/>
  <c r="B28" i="1"/>
  <c r="B27" i="1"/>
  <c r="B26" i="1"/>
  <c r="B25" i="1"/>
  <c r="B24" i="1"/>
  <c r="B21" i="1"/>
  <c r="B20" i="1"/>
  <c r="B19" i="1"/>
  <c r="E19" i="1"/>
  <c r="B18" i="1"/>
  <c r="B17" i="1"/>
  <c r="B16" i="1"/>
  <c r="E16" i="1" s="1"/>
  <c r="B15" i="1"/>
  <c r="B14" i="1"/>
  <c r="B13" i="1"/>
  <c r="E13" i="1" s="1"/>
  <c r="B12" i="1"/>
  <c r="B11" i="1"/>
  <c r="E11" i="1" s="1"/>
  <c r="B10" i="1"/>
  <c r="E10" i="1" s="1"/>
  <c r="B9" i="1"/>
  <c r="B8" i="1"/>
  <c r="B7" i="1"/>
  <c r="E7" i="1" s="1"/>
  <c r="B6" i="1"/>
  <c r="B5" i="1"/>
  <c r="E5" i="1" s="1"/>
  <c r="B4" i="1"/>
  <c r="E21" i="1"/>
  <c r="E20" i="1"/>
  <c r="E18" i="1"/>
  <c r="E17" i="1"/>
  <c r="E15" i="1"/>
  <c r="E14" i="1"/>
  <c r="E12" i="1"/>
  <c r="E9" i="1"/>
  <c r="E8" i="1"/>
  <c r="E6" i="1"/>
  <c r="E4" i="1"/>
  <c r="E41" i="1"/>
  <c r="E39" i="1"/>
  <c r="E38" i="1"/>
  <c r="E35" i="1"/>
  <c r="E34" i="1"/>
  <c r="E33" i="1"/>
  <c r="E32" i="1"/>
  <c r="E31" i="1"/>
  <c r="E30" i="1"/>
  <c r="E29" i="1"/>
  <c r="E28" i="1"/>
  <c r="E27" i="1"/>
  <c r="E26" i="1"/>
  <c r="E25" i="1"/>
  <c r="E24" i="1"/>
  <c r="B23" i="1"/>
  <c r="E23" i="1" s="1"/>
  <c r="B22" i="1"/>
  <c r="E22" i="1" s="1"/>
  <c r="E3" i="1"/>
  <c r="E2" i="1"/>
  <c r="B3" i="1"/>
  <c r="B2" i="1"/>
</calcChain>
</file>

<file path=xl/sharedStrings.xml><?xml version="1.0" encoding="utf-8"?>
<sst xmlns="http://schemas.openxmlformats.org/spreadsheetml/2006/main" count="151" uniqueCount="22">
  <si>
    <t>Condition</t>
  </si>
  <si>
    <t>PFU</t>
  </si>
  <si>
    <t>Plate</t>
  </si>
  <si>
    <t>Rep</t>
  </si>
  <si>
    <t>Transformed</t>
  </si>
  <si>
    <t>Start</t>
  </si>
  <si>
    <t>E</t>
  </si>
  <si>
    <t>S</t>
  </si>
  <si>
    <t>Start phi</t>
  </si>
  <si>
    <t>Start P22</t>
  </si>
  <si>
    <t>Phi1</t>
  </si>
  <si>
    <t>Phi2</t>
  </si>
  <si>
    <t>Phi3</t>
  </si>
  <si>
    <t>PhiP221</t>
  </si>
  <si>
    <t>PhiP222</t>
  </si>
  <si>
    <t>PhiP223</t>
  </si>
  <si>
    <t>Start phiP22</t>
  </si>
  <si>
    <t>P221</t>
  </si>
  <si>
    <t>P222</t>
  </si>
  <si>
    <t>P223</t>
  </si>
  <si>
    <t>CFU</t>
  </si>
  <si>
    <t>S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</si>
</sst>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C0FB-0603-E943-9793-16CC3633FFDE}">
  <dimension ref="A1:E79"/>
  <sheetViews>
    <sheetView topLeftCell="A11" workbookViewId="0">
      <selection activeCell="C28" sqref="A1:E41"/>
    </sheetView>
  </sheetViews>
  <sheetFormatPr baseColWidth="10" defaultRowHeight="16" x14ac:dyDescent="0.2"/>
  <cols>
    <col min="2" max="2" width="11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8</v>
      </c>
      <c r="B2" s="1">
        <f>AVERAGE(13,19,15)/(0.4*10^0)</f>
        <v>39.166666666666664</v>
      </c>
      <c r="C2" s="1" t="s">
        <v>6</v>
      </c>
      <c r="D2" s="1">
        <v>1</v>
      </c>
      <c r="E2" s="1">
        <f>B2*(27/14)</f>
        <v>75.535714285714278</v>
      </c>
    </row>
    <row r="3" spans="1:5" x14ac:dyDescent="0.2">
      <c r="A3" s="1" t="s">
        <v>16</v>
      </c>
      <c r="B3" s="1">
        <f>AVERAGE(6,15,7)/(0.4*10^0)</f>
        <v>23.333333333333332</v>
      </c>
      <c r="C3" s="1" t="s">
        <v>6</v>
      </c>
      <c r="D3" s="1">
        <v>1</v>
      </c>
      <c r="E3" s="1">
        <f>B3*(27/14)</f>
        <v>45</v>
      </c>
    </row>
    <row r="4" spans="1:5" x14ac:dyDescent="0.2">
      <c r="A4" s="1" t="s">
        <v>10</v>
      </c>
      <c r="B4" s="1">
        <f>1/(0.002*10^0)</f>
        <v>500</v>
      </c>
      <c r="C4" s="1" t="s">
        <v>6</v>
      </c>
      <c r="D4" s="1">
        <v>1</v>
      </c>
      <c r="E4" s="1">
        <f>B4*(27/16)</f>
        <v>843.75</v>
      </c>
    </row>
    <row r="5" spans="1:5" x14ac:dyDescent="0.2">
      <c r="A5" s="1" t="s">
        <v>10</v>
      </c>
      <c r="B5" s="1">
        <f>0/(0.002*10^0)</f>
        <v>0</v>
      </c>
      <c r="C5" s="1" t="s">
        <v>6</v>
      </c>
      <c r="D5" s="1">
        <v>2</v>
      </c>
      <c r="E5" s="1">
        <f>B5*(27/16)</f>
        <v>0</v>
      </c>
    </row>
    <row r="6" spans="1:5" x14ac:dyDescent="0.2">
      <c r="A6" s="1" t="s">
        <v>10</v>
      </c>
      <c r="B6" s="1">
        <f>0/(0.002*10^0)</f>
        <v>0</v>
      </c>
      <c r="C6" s="1" t="s">
        <v>6</v>
      </c>
      <c r="D6" s="1">
        <v>3</v>
      </c>
      <c r="E6" s="1">
        <f>B6*(27/16)</f>
        <v>0</v>
      </c>
    </row>
    <row r="7" spans="1:5" x14ac:dyDescent="0.2">
      <c r="A7" s="1" t="s">
        <v>11</v>
      </c>
      <c r="B7" s="1">
        <f>0/(0.002*10^0)</f>
        <v>0</v>
      </c>
      <c r="C7" s="1" t="s">
        <v>6</v>
      </c>
      <c r="D7" s="1">
        <v>1</v>
      </c>
      <c r="E7" s="1">
        <f>B7*(27/16)</f>
        <v>0</v>
      </c>
    </row>
    <row r="8" spans="1:5" x14ac:dyDescent="0.2">
      <c r="A8" s="1" t="s">
        <v>11</v>
      </c>
      <c r="B8" s="1">
        <f>0/(0.002*10^0)</f>
        <v>0</v>
      </c>
      <c r="C8" s="1" t="s">
        <v>6</v>
      </c>
      <c r="D8" s="1">
        <v>2</v>
      </c>
      <c r="E8" s="1">
        <f>B8*(27/16)</f>
        <v>0</v>
      </c>
    </row>
    <row r="9" spans="1:5" x14ac:dyDescent="0.2">
      <c r="A9" s="1" t="s">
        <v>11</v>
      </c>
      <c r="B9" s="1">
        <f>0/(0.002*10^0)</f>
        <v>0</v>
      </c>
      <c r="C9" s="1" t="s">
        <v>6</v>
      </c>
      <c r="D9" s="1">
        <v>3</v>
      </c>
      <c r="E9" s="1">
        <f>B9*(27/16)</f>
        <v>0</v>
      </c>
    </row>
    <row r="10" spans="1:5" x14ac:dyDescent="0.2">
      <c r="A10" s="1" t="s">
        <v>12</v>
      </c>
      <c r="B10" s="1">
        <f>0/(0.002*10^0)</f>
        <v>0</v>
      </c>
      <c r="C10" s="1" t="s">
        <v>6</v>
      </c>
      <c r="D10" s="1">
        <v>1</v>
      </c>
      <c r="E10" s="1">
        <f>B10*(27/16)</f>
        <v>0</v>
      </c>
    </row>
    <row r="11" spans="1:5" x14ac:dyDescent="0.2">
      <c r="A11" s="1" t="s">
        <v>12</v>
      </c>
      <c r="B11" s="1">
        <f>0/(0.002*10^0)</f>
        <v>0</v>
      </c>
      <c r="C11" s="1" t="s">
        <v>6</v>
      </c>
      <c r="D11" s="1">
        <v>2</v>
      </c>
      <c r="E11" s="1">
        <f>B11*(27/16)</f>
        <v>0</v>
      </c>
    </row>
    <row r="12" spans="1:5" x14ac:dyDescent="0.2">
      <c r="A12" s="1" t="s">
        <v>12</v>
      </c>
      <c r="B12" s="1">
        <f>0/(0.002*10^0)</f>
        <v>0</v>
      </c>
      <c r="C12" s="1" t="s">
        <v>6</v>
      </c>
      <c r="D12" s="1">
        <v>3</v>
      </c>
      <c r="E12" s="1">
        <f>B12*(27/16)</f>
        <v>0</v>
      </c>
    </row>
    <row r="13" spans="1:5" x14ac:dyDescent="0.2">
      <c r="A13" s="1" t="s">
        <v>13</v>
      </c>
      <c r="B13" s="1">
        <f>6/(0.002*10^-1)</f>
        <v>30000</v>
      </c>
      <c r="C13" s="1" t="s">
        <v>6</v>
      </c>
      <c r="D13" s="1">
        <v>1</v>
      </c>
      <c r="E13" s="1">
        <f>B13*(27/16)</f>
        <v>50625</v>
      </c>
    </row>
    <row r="14" spans="1:5" x14ac:dyDescent="0.2">
      <c r="A14" s="1" t="s">
        <v>13</v>
      </c>
      <c r="B14" s="1">
        <f>8/(0.002*10^-1)</f>
        <v>40000</v>
      </c>
      <c r="C14" s="1" t="s">
        <v>6</v>
      </c>
      <c r="D14" s="1">
        <v>2</v>
      </c>
      <c r="E14" s="1">
        <f>B14*(27/16)</f>
        <v>67500</v>
      </c>
    </row>
    <row r="15" spans="1:5" x14ac:dyDescent="0.2">
      <c r="A15" s="1" t="s">
        <v>13</v>
      </c>
      <c r="B15" s="1">
        <f>5/(0.002*10^-1)</f>
        <v>25000</v>
      </c>
      <c r="C15" s="1" t="s">
        <v>6</v>
      </c>
      <c r="D15" s="1">
        <v>3</v>
      </c>
      <c r="E15" s="1">
        <f>B15*(27/16)</f>
        <v>42187.5</v>
      </c>
    </row>
    <row r="16" spans="1:5" x14ac:dyDescent="0.2">
      <c r="A16" s="1" t="s">
        <v>14</v>
      </c>
      <c r="B16" s="1">
        <f>1/(0.002*10^0)</f>
        <v>500</v>
      </c>
      <c r="C16" s="1" t="s">
        <v>6</v>
      </c>
      <c r="D16" s="1">
        <v>1</v>
      </c>
      <c r="E16" s="1">
        <f>B16*(27/16)</f>
        <v>843.75</v>
      </c>
    </row>
    <row r="17" spans="1:5" x14ac:dyDescent="0.2">
      <c r="A17" s="1" t="s">
        <v>14</v>
      </c>
      <c r="B17" s="1">
        <f>0/(0.002*10^0)</f>
        <v>0</v>
      </c>
      <c r="C17" s="1" t="s">
        <v>6</v>
      </c>
      <c r="D17" s="1">
        <v>2</v>
      </c>
      <c r="E17" s="1">
        <f>B17*(27/16)</f>
        <v>0</v>
      </c>
    </row>
    <row r="18" spans="1:5" x14ac:dyDescent="0.2">
      <c r="A18" s="1" t="s">
        <v>14</v>
      </c>
      <c r="B18" s="1">
        <f>0/(0.002*10^0)</f>
        <v>0</v>
      </c>
      <c r="C18" s="1" t="s">
        <v>6</v>
      </c>
      <c r="D18" s="1">
        <v>3</v>
      </c>
      <c r="E18" s="1">
        <f>B18*(27/16)</f>
        <v>0</v>
      </c>
    </row>
    <row r="19" spans="1:5" x14ac:dyDescent="0.2">
      <c r="A19" s="1" t="s">
        <v>15</v>
      </c>
      <c r="B19" s="1">
        <f>2/(0.002*10^-1)</f>
        <v>10000</v>
      </c>
      <c r="C19" s="1" t="s">
        <v>6</v>
      </c>
      <c r="D19" s="1">
        <v>1</v>
      </c>
      <c r="E19" s="1">
        <f>B19*(27/16)</f>
        <v>16875</v>
      </c>
    </row>
    <row r="20" spans="1:5" x14ac:dyDescent="0.2">
      <c r="A20" s="1" t="s">
        <v>15</v>
      </c>
      <c r="B20" s="1">
        <f>4/(0.002*10^-1)</f>
        <v>20000</v>
      </c>
      <c r="C20" s="1" t="s">
        <v>6</v>
      </c>
      <c r="D20" s="1">
        <v>2</v>
      </c>
      <c r="E20" s="1">
        <f>B20*(27/16)</f>
        <v>33750</v>
      </c>
    </row>
    <row r="21" spans="1:5" x14ac:dyDescent="0.2">
      <c r="A21" s="1" t="s">
        <v>15</v>
      </c>
      <c r="B21" s="1">
        <f>4/(0.002*10^-1)</f>
        <v>20000</v>
      </c>
      <c r="C21" s="1" t="s">
        <v>6</v>
      </c>
      <c r="D21" s="1">
        <v>3</v>
      </c>
      <c r="E21" s="1">
        <f>B21*(27/16)</f>
        <v>33750</v>
      </c>
    </row>
    <row r="22" spans="1:5" x14ac:dyDescent="0.2">
      <c r="A22" s="1" t="s">
        <v>9</v>
      </c>
      <c r="B22" s="1">
        <f>AVERAGE(4,13,7)/(0.4*10^0)</f>
        <v>20</v>
      </c>
      <c r="C22" s="1" t="s">
        <v>7</v>
      </c>
      <c r="D22" s="1">
        <v>1</v>
      </c>
      <c r="E22" s="1">
        <f>B22</f>
        <v>20</v>
      </c>
    </row>
    <row r="23" spans="1:5" x14ac:dyDescent="0.2">
      <c r="A23" s="1" t="s">
        <v>16</v>
      </c>
      <c r="B23" s="1">
        <f>AVERAGE(3,3,2)/(0.4*10^0)</f>
        <v>6.6666666666666661</v>
      </c>
      <c r="C23" s="1" t="s">
        <v>7</v>
      </c>
      <c r="D23" s="1">
        <v>1</v>
      </c>
      <c r="E23" s="1">
        <f>B23</f>
        <v>6.6666666666666661</v>
      </c>
    </row>
    <row r="24" spans="1:5" x14ac:dyDescent="0.2">
      <c r="A24" s="1" t="s">
        <v>17</v>
      </c>
      <c r="B24" s="1">
        <f>15/(0.002*10^-4)</f>
        <v>75000000</v>
      </c>
      <c r="C24" s="1" t="s">
        <v>7</v>
      </c>
      <c r="D24" s="1">
        <v>1</v>
      </c>
      <c r="E24" s="1">
        <f>B24*(22/2)</f>
        <v>825000000</v>
      </c>
    </row>
    <row r="25" spans="1:5" x14ac:dyDescent="0.2">
      <c r="A25" s="1" t="s">
        <v>17</v>
      </c>
      <c r="B25" s="1">
        <f>15/(0.002*10^-4)</f>
        <v>75000000</v>
      </c>
      <c r="C25" s="1" t="s">
        <v>7</v>
      </c>
      <c r="D25" s="1">
        <v>2</v>
      </c>
      <c r="E25" s="1">
        <f>B25*(22/2)</f>
        <v>825000000</v>
      </c>
    </row>
    <row r="26" spans="1:5" x14ac:dyDescent="0.2">
      <c r="A26" s="1" t="s">
        <v>17</v>
      </c>
      <c r="B26" s="1">
        <f>18/(0.002*10^-4)</f>
        <v>89999999.999999985</v>
      </c>
      <c r="C26" s="1" t="s">
        <v>7</v>
      </c>
      <c r="D26" s="1">
        <v>3</v>
      </c>
      <c r="E26" s="1">
        <f>B26*(22/2)</f>
        <v>989999999.99999988</v>
      </c>
    </row>
    <row r="27" spans="1:5" x14ac:dyDescent="0.2">
      <c r="A27" s="1" t="s">
        <v>18</v>
      </c>
      <c r="B27" s="1">
        <f>4/(0.002*10^-5)</f>
        <v>200000000</v>
      </c>
      <c r="C27" s="1" t="s">
        <v>7</v>
      </c>
      <c r="D27" s="1">
        <v>1</v>
      </c>
      <c r="E27" s="1">
        <f>B27*(22/2)</f>
        <v>2200000000</v>
      </c>
    </row>
    <row r="28" spans="1:5" x14ac:dyDescent="0.2">
      <c r="A28" s="1" t="s">
        <v>18</v>
      </c>
      <c r="B28" s="1">
        <f>4/(0.002*10^-5)</f>
        <v>200000000</v>
      </c>
      <c r="C28" s="1" t="s">
        <v>7</v>
      </c>
      <c r="D28" s="1">
        <v>2</v>
      </c>
      <c r="E28" s="1">
        <f>B28*(22/2)</f>
        <v>2200000000</v>
      </c>
    </row>
    <row r="29" spans="1:5" x14ac:dyDescent="0.2">
      <c r="A29" s="1" t="s">
        <v>18</v>
      </c>
      <c r="B29" s="1">
        <f>2/(0.002*10^-5)</f>
        <v>100000000</v>
      </c>
      <c r="C29" s="1" t="s">
        <v>7</v>
      </c>
      <c r="D29" s="1">
        <v>3</v>
      </c>
      <c r="E29" s="1">
        <f>B29*(22/2)</f>
        <v>1100000000</v>
      </c>
    </row>
    <row r="30" spans="1:5" x14ac:dyDescent="0.2">
      <c r="A30" s="1" t="s">
        <v>19</v>
      </c>
      <c r="B30" s="1">
        <f>2/(0.002*10^-4)</f>
        <v>10000000</v>
      </c>
      <c r="C30" s="1" t="s">
        <v>7</v>
      </c>
      <c r="D30" s="1">
        <v>1</v>
      </c>
      <c r="E30" s="1">
        <f>B30*(22/2)</f>
        <v>110000000</v>
      </c>
    </row>
    <row r="31" spans="1:5" x14ac:dyDescent="0.2">
      <c r="A31" s="1" t="s">
        <v>19</v>
      </c>
      <c r="B31" s="1">
        <f>2/(0.002*10^-4)</f>
        <v>10000000</v>
      </c>
      <c r="C31" s="1" t="s">
        <v>7</v>
      </c>
      <c r="D31" s="1">
        <v>2</v>
      </c>
      <c r="E31" s="1">
        <f>B31*(22/2)</f>
        <v>110000000</v>
      </c>
    </row>
    <row r="32" spans="1:5" x14ac:dyDescent="0.2">
      <c r="A32" s="1" t="s">
        <v>19</v>
      </c>
      <c r="B32" s="1">
        <f>1/(0.002*10^-4)</f>
        <v>5000000</v>
      </c>
      <c r="C32" s="1" t="s">
        <v>7</v>
      </c>
      <c r="D32" s="1">
        <v>3</v>
      </c>
      <c r="E32" s="1">
        <f>B32*(22/2)</f>
        <v>55000000</v>
      </c>
    </row>
    <row r="33" spans="1:5" x14ac:dyDescent="0.2">
      <c r="A33" s="1" t="s">
        <v>13</v>
      </c>
      <c r="B33" s="1">
        <f>8/(0.002*10^-6)</f>
        <v>3999999999.9999995</v>
      </c>
      <c r="C33" s="1" t="s">
        <v>7</v>
      </c>
      <c r="D33" s="1">
        <v>1</v>
      </c>
      <c r="E33" s="1">
        <f>B33*(22/2)</f>
        <v>43999999999.999992</v>
      </c>
    </row>
    <row r="34" spans="1:5" x14ac:dyDescent="0.2">
      <c r="A34" s="1" t="s">
        <v>13</v>
      </c>
      <c r="B34" s="1">
        <f>10/(0.002*10^-6)</f>
        <v>5000000000</v>
      </c>
      <c r="C34" s="1" t="s">
        <v>7</v>
      </c>
      <c r="D34" s="1">
        <v>2</v>
      </c>
      <c r="E34" s="1">
        <f>B34*(22/2)</f>
        <v>55000000000</v>
      </c>
    </row>
    <row r="35" spans="1:5" x14ac:dyDescent="0.2">
      <c r="A35" s="1" t="s">
        <v>13</v>
      </c>
      <c r="B35" s="1">
        <f>10/(0.002*10^-6)</f>
        <v>5000000000</v>
      </c>
      <c r="C35" s="1" t="s">
        <v>7</v>
      </c>
      <c r="D35" s="1">
        <v>3</v>
      </c>
      <c r="E35" s="1">
        <f>B35*(22/2)</f>
        <v>55000000000</v>
      </c>
    </row>
    <row r="36" spans="1:5" x14ac:dyDescent="0.2">
      <c r="A36" s="1" t="s">
        <v>14</v>
      </c>
      <c r="B36" s="1">
        <f>13/(0.002*10^-5)</f>
        <v>650000000</v>
      </c>
      <c r="C36" s="1" t="s">
        <v>7</v>
      </c>
      <c r="D36" s="1">
        <v>1</v>
      </c>
      <c r="E36" s="1">
        <f>B36*(22/2)</f>
        <v>7150000000</v>
      </c>
    </row>
    <row r="37" spans="1:5" x14ac:dyDescent="0.2">
      <c r="A37" s="1" t="s">
        <v>14</v>
      </c>
      <c r="B37" s="1">
        <f>10/(0.002*10^-5)</f>
        <v>500000000</v>
      </c>
      <c r="C37" s="1" t="s">
        <v>7</v>
      </c>
      <c r="D37" s="1">
        <v>2</v>
      </c>
      <c r="E37" s="1">
        <f>B37*(22/2)</f>
        <v>5500000000</v>
      </c>
    </row>
    <row r="38" spans="1:5" x14ac:dyDescent="0.2">
      <c r="A38" s="1" t="s">
        <v>14</v>
      </c>
      <c r="B38" s="1">
        <f>11/(0.002*10^-5)</f>
        <v>550000000</v>
      </c>
      <c r="C38" s="1" t="s">
        <v>7</v>
      </c>
      <c r="D38" s="1">
        <v>3</v>
      </c>
      <c r="E38" s="1">
        <f>B38*(22/2)</f>
        <v>6050000000</v>
      </c>
    </row>
    <row r="39" spans="1:5" x14ac:dyDescent="0.2">
      <c r="A39" s="1" t="s">
        <v>15</v>
      </c>
      <c r="B39" s="1">
        <f>2/(0.002*10^-2)</f>
        <v>99999.999999999985</v>
      </c>
      <c r="C39" s="1" t="s">
        <v>7</v>
      </c>
      <c r="D39" s="1">
        <v>1</v>
      </c>
      <c r="E39" s="1">
        <f>B39*(22/2)</f>
        <v>1099999.9999999998</v>
      </c>
    </row>
    <row r="40" spans="1:5" x14ac:dyDescent="0.2">
      <c r="A40" s="1" t="s">
        <v>15</v>
      </c>
      <c r="B40" s="1">
        <f>3/(0.002*10^-2)</f>
        <v>150000</v>
      </c>
      <c r="C40" s="1" t="s">
        <v>7</v>
      </c>
      <c r="D40" s="1">
        <v>2</v>
      </c>
      <c r="E40" s="1">
        <f>B40*(22/2)</f>
        <v>1650000</v>
      </c>
    </row>
    <row r="41" spans="1:5" x14ac:dyDescent="0.2">
      <c r="A41" s="1" t="s">
        <v>15</v>
      </c>
      <c r="B41" s="1">
        <f>4/(0.002*10^-2)</f>
        <v>199999.99999999997</v>
      </c>
      <c r="C41" s="1" t="s">
        <v>7</v>
      </c>
      <c r="D41" s="1">
        <v>3</v>
      </c>
      <c r="E41" s="1">
        <f>B41*(22/2)</f>
        <v>2199999.9999999995</v>
      </c>
    </row>
    <row r="42" spans="1:5" x14ac:dyDescent="0.2">
      <c r="A42" s="1"/>
      <c r="B42" s="1"/>
      <c r="C42" s="1"/>
      <c r="D42" s="1"/>
      <c r="E42" s="1"/>
    </row>
    <row r="43" spans="1:5" x14ac:dyDescent="0.2">
      <c r="A43" s="1"/>
      <c r="B43" s="1"/>
      <c r="C43" s="1"/>
      <c r="D43" s="1"/>
      <c r="E43" s="1"/>
    </row>
    <row r="44" spans="1:5" x14ac:dyDescent="0.2">
      <c r="A44" s="1"/>
      <c r="B44" s="1"/>
      <c r="C44" s="1"/>
      <c r="D44" s="1"/>
      <c r="E44" s="1"/>
    </row>
    <row r="45" spans="1:5" x14ac:dyDescent="0.2">
      <c r="A45" s="1"/>
      <c r="B45" s="1"/>
      <c r="C45" s="1"/>
      <c r="D45" s="1"/>
      <c r="E45" s="1"/>
    </row>
    <row r="46" spans="1:5" x14ac:dyDescent="0.2">
      <c r="A46" s="1"/>
      <c r="B46" s="1"/>
      <c r="C46" s="1"/>
      <c r="D46" s="1"/>
      <c r="E46" s="1"/>
    </row>
    <row r="47" spans="1:5" x14ac:dyDescent="0.2">
      <c r="A47" s="1"/>
      <c r="B47" s="1"/>
      <c r="C47" s="1"/>
      <c r="D47" s="1"/>
      <c r="E47" s="1"/>
    </row>
    <row r="48" spans="1:5" x14ac:dyDescent="0.2">
      <c r="A48" s="1"/>
      <c r="B48" s="1"/>
      <c r="C48" s="1"/>
      <c r="D48" s="1"/>
      <c r="E48" s="1"/>
    </row>
    <row r="49" spans="1:5" x14ac:dyDescent="0.2">
      <c r="A49" s="1"/>
      <c r="B49" s="1"/>
      <c r="C49" s="1"/>
      <c r="D49" s="1"/>
      <c r="E49" s="1"/>
    </row>
    <row r="50" spans="1:5" x14ac:dyDescent="0.2">
      <c r="A50" s="1"/>
      <c r="B50" s="1"/>
      <c r="C50" s="1"/>
      <c r="D50" s="1"/>
      <c r="E50" s="1"/>
    </row>
    <row r="51" spans="1:5" x14ac:dyDescent="0.2">
      <c r="A51" s="1"/>
      <c r="B51" s="1"/>
      <c r="C51" s="1"/>
      <c r="D51" s="1"/>
      <c r="E51" s="1"/>
    </row>
    <row r="52" spans="1:5" x14ac:dyDescent="0.2">
      <c r="A52" s="1"/>
      <c r="B52" s="1"/>
      <c r="C52" s="1"/>
      <c r="D52" s="1"/>
      <c r="E52" s="1"/>
    </row>
    <row r="53" spans="1:5" x14ac:dyDescent="0.2">
      <c r="A53" s="1"/>
      <c r="B53" s="1"/>
      <c r="C53" s="1"/>
      <c r="D53" s="1"/>
      <c r="E53" s="1"/>
    </row>
    <row r="54" spans="1:5" x14ac:dyDescent="0.2">
      <c r="A54" s="1"/>
      <c r="B54" s="1"/>
      <c r="C54" s="1"/>
      <c r="D54" s="1"/>
      <c r="E54" s="1"/>
    </row>
    <row r="55" spans="1:5" x14ac:dyDescent="0.2">
      <c r="A55" s="1"/>
      <c r="B55" s="1"/>
      <c r="C55" s="1"/>
      <c r="D55" s="1"/>
      <c r="E55" s="1"/>
    </row>
    <row r="56" spans="1:5" x14ac:dyDescent="0.2">
      <c r="A56" s="1"/>
      <c r="B56" s="1"/>
      <c r="C56" s="1"/>
      <c r="D56" s="1"/>
      <c r="E56" s="1"/>
    </row>
    <row r="57" spans="1:5" x14ac:dyDescent="0.2">
      <c r="A57" s="1"/>
      <c r="B57" s="1"/>
      <c r="C57" s="1"/>
      <c r="D57" s="1"/>
      <c r="E57" s="1"/>
    </row>
    <row r="58" spans="1:5" x14ac:dyDescent="0.2">
      <c r="A58" s="1"/>
      <c r="B58" s="1"/>
      <c r="C58" s="1"/>
      <c r="D58" s="1"/>
      <c r="E58" s="1"/>
    </row>
    <row r="59" spans="1:5" x14ac:dyDescent="0.2">
      <c r="A59" s="1"/>
      <c r="B59" s="1"/>
      <c r="C59" s="1"/>
      <c r="D59" s="1"/>
      <c r="E59" s="1"/>
    </row>
    <row r="60" spans="1:5" x14ac:dyDescent="0.2">
      <c r="A60" s="1"/>
      <c r="B60" s="1"/>
      <c r="C60" s="1"/>
      <c r="D60" s="1"/>
      <c r="E60" s="1"/>
    </row>
    <row r="61" spans="1:5" x14ac:dyDescent="0.2">
      <c r="A61" s="1"/>
      <c r="B61" s="1"/>
      <c r="C61" s="1"/>
      <c r="D61" s="1"/>
      <c r="E61" s="1"/>
    </row>
    <row r="62" spans="1:5" x14ac:dyDescent="0.2">
      <c r="A62" s="1"/>
      <c r="B62" s="1"/>
      <c r="C62" s="1"/>
      <c r="D62" s="1"/>
      <c r="E62" s="1"/>
    </row>
    <row r="63" spans="1:5" x14ac:dyDescent="0.2">
      <c r="A63" s="1"/>
      <c r="B63" s="1"/>
      <c r="C63" s="1"/>
      <c r="D63" s="1"/>
      <c r="E63" s="1"/>
    </row>
    <row r="64" spans="1:5" x14ac:dyDescent="0.2">
      <c r="A64" s="1"/>
      <c r="B64" s="1"/>
      <c r="C64" s="1"/>
      <c r="D64" s="1"/>
      <c r="E64" s="1"/>
    </row>
    <row r="65" spans="1:5" x14ac:dyDescent="0.2">
      <c r="A65" s="1"/>
      <c r="B65" s="1"/>
      <c r="C65" s="1"/>
      <c r="D65" s="1"/>
      <c r="E65" s="1"/>
    </row>
    <row r="66" spans="1:5" x14ac:dyDescent="0.2">
      <c r="A66" s="1"/>
      <c r="B66" s="1"/>
      <c r="C66" s="1"/>
      <c r="D66" s="1"/>
      <c r="E66" s="1"/>
    </row>
    <row r="67" spans="1:5" x14ac:dyDescent="0.2">
      <c r="A67" s="1"/>
      <c r="B67" s="1"/>
      <c r="C67" s="1"/>
      <c r="D67" s="1"/>
      <c r="E67" s="1"/>
    </row>
    <row r="68" spans="1:5" x14ac:dyDescent="0.2">
      <c r="A68" s="1"/>
      <c r="B68" s="1"/>
      <c r="C68" s="1"/>
      <c r="D68" s="1"/>
      <c r="E68" s="1"/>
    </row>
    <row r="69" spans="1:5" x14ac:dyDescent="0.2">
      <c r="A69" s="1"/>
      <c r="B69" s="1"/>
      <c r="C69" s="1"/>
      <c r="D69" s="1"/>
      <c r="E69" s="1"/>
    </row>
    <row r="70" spans="1:5" x14ac:dyDescent="0.2">
      <c r="A70" s="1"/>
      <c r="B70" s="1"/>
      <c r="C70" s="1"/>
      <c r="D70" s="1"/>
      <c r="E70" s="1"/>
    </row>
    <row r="71" spans="1:5" x14ac:dyDescent="0.2">
      <c r="A71" s="1"/>
      <c r="B71" s="1"/>
      <c r="C71" s="1"/>
      <c r="D71" s="1"/>
      <c r="E71" s="1"/>
    </row>
    <row r="72" spans="1:5" x14ac:dyDescent="0.2">
      <c r="A72" s="1"/>
      <c r="B72" s="1"/>
      <c r="C72" s="1"/>
      <c r="D72" s="1"/>
      <c r="E72" s="1"/>
    </row>
    <row r="73" spans="1:5" x14ac:dyDescent="0.2">
      <c r="A73" s="1"/>
      <c r="B73" s="1"/>
      <c r="C73" s="1"/>
      <c r="D73" s="1"/>
      <c r="E73" s="1"/>
    </row>
    <row r="74" spans="1:5" x14ac:dyDescent="0.2">
      <c r="A74" s="1"/>
      <c r="B74" s="1"/>
      <c r="C74" s="1"/>
      <c r="D74" s="1"/>
      <c r="E74" s="1"/>
    </row>
    <row r="75" spans="1:5" x14ac:dyDescent="0.2">
      <c r="A75" s="1"/>
      <c r="B75" s="1"/>
      <c r="C75" s="1"/>
      <c r="D75" s="1"/>
      <c r="E75" s="1"/>
    </row>
    <row r="76" spans="1:5" x14ac:dyDescent="0.2">
      <c r="A76" s="1"/>
      <c r="B76" s="1"/>
      <c r="C76" s="1"/>
      <c r="D76" s="1"/>
      <c r="E76" s="1"/>
    </row>
    <row r="77" spans="1:5" x14ac:dyDescent="0.2">
      <c r="A77" s="1"/>
      <c r="B77" s="1"/>
      <c r="C77" s="1"/>
      <c r="D77" s="1"/>
      <c r="E77" s="1"/>
    </row>
    <row r="78" spans="1:5" x14ac:dyDescent="0.2">
      <c r="A78" s="1"/>
      <c r="B78" s="1"/>
      <c r="C78" s="1"/>
      <c r="D78" s="1"/>
      <c r="E78" s="1"/>
    </row>
    <row r="79" spans="1:5" x14ac:dyDescent="0.2">
      <c r="A79" s="1"/>
      <c r="B79" s="1"/>
      <c r="C79" s="1"/>
      <c r="D79" s="1"/>
      <c r="E7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5514-4DD4-6A44-B506-70842E4E7799}">
  <dimension ref="A1:H41"/>
  <sheetViews>
    <sheetView tabSelected="1" workbookViewId="0">
      <selection activeCell="B33" sqref="B33"/>
    </sheetView>
  </sheetViews>
  <sheetFormatPr baseColWidth="10" defaultRowHeight="16" x14ac:dyDescent="0.2"/>
  <cols>
    <col min="2" max="2" width="11.1640625" bestFit="1" customWidth="1"/>
  </cols>
  <sheetData>
    <row r="1" spans="1:5" x14ac:dyDescent="0.2">
      <c r="A1" s="1" t="s">
        <v>0</v>
      </c>
      <c r="B1" s="1" t="s">
        <v>20</v>
      </c>
      <c r="C1" s="1" t="s">
        <v>2</v>
      </c>
      <c r="D1" s="1" t="s">
        <v>3</v>
      </c>
      <c r="E1" s="1"/>
    </row>
    <row r="2" spans="1:5" x14ac:dyDescent="0.2">
      <c r="A2" s="1" t="s">
        <v>5</v>
      </c>
      <c r="B2" s="1">
        <f>AVERAGE(3,3,4)/(10^0*0.002)</f>
        <v>1666.6666666666667</v>
      </c>
      <c r="C2" s="1" t="s">
        <v>7</v>
      </c>
      <c r="D2" s="1">
        <v>1</v>
      </c>
      <c r="E2" s="1"/>
    </row>
    <row r="3" spans="1:5" x14ac:dyDescent="0.2">
      <c r="A3" s="1" t="s">
        <v>10</v>
      </c>
      <c r="B3" s="1">
        <f>13/(10^-5*0.002)</f>
        <v>650000000</v>
      </c>
      <c r="C3" s="1" t="s">
        <v>7</v>
      </c>
      <c r="D3" s="1">
        <v>1</v>
      </c>
      <c r="E3" s="1"/>
    </row>
    <row r="4" spans="1:5" x14ac:dyDescent="0.2">
      <c r="A4" s="1" t="s">
        <v>10</v>
      </c>
      <c r="B4" s="1">
        <f>13/(10^-5*0.002)</f>
        <v>650000000</v>
      </c>
      <c r="C4" s="1" t="s">
        <v>7</v>
      </c>
      <c r="D4" s="1">
        <v>2</v>
      </c>
      <c r="E4" s="1"/>
    </row>
    <row r="5" spans="1:5" x14ac:dyDescent="0.2">
      <c r="A5" s="1" t="s">
        <v>10</v>
      </c>
      <c r="B5" s="1">
        <f>10/(10^-5*0.002)</f>
        <v>500000000</v>
      </c>
      <c r="C5" s="1" t="s">
        <v>7</v>
      </c>
      <c r="D5" s="1">
        <v>3</v>
      </c>
      <c r="E5" s="1"/>
    </row>
    <row r="6" spans="1:5" x14ac:dyDescent="0.2">
      <c r="A6" s="1" t="s">
        <v>11</v>
      </c>
      <c r="B6" s="1">
        <f>5/(10^-6*0.002)</f>
        <v>2500000000</v>
      </c>
      <c r="C6" s="1" t="s">
        <v>7</v>
      </c>
      <c r="D6" s="1">
        <v>1</v>
      </c>
      <c r="E6" s="1"/>
    </row>
    <row r="7" spans="1:5" x14ac:dyDescent="0.2">
      <c r="A7" s="1" t="s">
        <v>11</v>
      </c>
      <c r="B7" s="1">
        <f>3/(10^-6*0.002)</f>
        <v>1500000000</v>
      </c>
      <c r="C7" s="1" t="s">
        <v>7</v>
      </c>
      <c r="D7" s="1">
        <v>2</v>
      </c>
      <c r="E7" s="1"/>
    </row>
    <row r="8" spans="1:5" x14ac:dyDescent="0.2">
      <c r="A8" s="1" t="s">
        <v>11</v>
      </c>
      <c r="B8" s="1">
        <f>0/(10^-6*0.002)</f>
        <v>0</v>
      </c>
      <c r="C8" s="1" t="s">
        <v>7</v>
      </c>
      <c r="D8" s="1">
        <v>3</v>
      </c>
      <c r="E8" s="1"/>
    </row>
    <row r="9" spans="1:5" x14ac:dyDescent="0.2">
      <c r="A9" s="1" t="s">
        <v>12</v>
      </c>
      <c r="B9" s="1">
        <f>13/(10^-5*0.002)</f>
        <v>650000000</v>
      </c>
      <c r="C9" s="1" t="s">
        <v>7</v>
      </c>
      <c r="D9" s="1">
        <v>1</v>
      </c>
      <c r="E9" s="1"/>
    </row>
    <row r="10" spans="1:5" x14ac:dyDescent="0.2">
      <c r="A10" s="1" t="s">
        <v>12</v>
      </c>
      <c r="B10" s="1">
        <f>11/(10^-5*0.002)</f>
        <v>550000000</v>
      </c>
      <c r="C10" s="1" t="s">
        <v>7</v>
      </c>
      <c r="D10" s="1">
        <v>2</v>
      </c>
      <c r="E10" s="1"/>
    </row>
    <row r="11" spans="1:5" x14ac:dyDescent="0.2">
      <c r="A11" s="1" t="s">
        <v>12</v>
      </c>
      <c r="B11" s="1">
        <f>7/(10^-5*0.002)</f>
        <v>350000000</v>
      </c>
      <c r="C11" s="1" t="s">
        <v>7</v>
      </c>
      <c r="D11" s="1">
        <v>3</v>
      </c>
      <c r="E11" s="1"/>
    </row>
    <row r="12" spans="1:5" x14ac:dyDescent="0.2">
      <c r="A12" s="1" t="s">
        <v>17</v>
      </c>
      <c r="B12" s="1">
        <f>7/(10^-5*0.002)</f>
        <v>350000000</v>
      </c>
      <c r="C12" s="1" t="s">
        <v>7</v>
      </c>
      <c r="D12" s="1">
        <v>1</v>
      </c>
      <c r="E12" s="1"/>
    </row>
    <row r="13" spans="1:5" x14ac:dyDescent="0.2">
      <c r="A13" s="1" t="s">
        <v>17</v>
      </c>
      <c r="B13" s="1">
        <f>2/(10^-5*0.002)</f>
        <v>100000000</v>
      </c>
      <c r="C13" s="1" t="s">
        <v>7</v>
      </c>
      <c r="D13" s="1">
        <v>2</v>
      </c>
      <c r="E13" s="1"/>
    </row>
    <row r="14" spans="1:5" x14ac:dyDescent="0.2">
      <c r="A14" s="1" t="s">
        <v>17</v>
      </c>
      <c r="B14" s="1">
        <f>2/(10^-5*0.002)</f>
        <v>100000000</v>
      </c>
      <c r="C14" s="1" t="s">
        <v>7</v>
      </c>
      <c r="D14" s="1">
        <v>3</v>
      </c>
      <c r="E14" s="1"/>
    </row>
    <row r="15" spans="1:5" x14ac:dyDescent="0.2">
      <c r="A15" s="1" t="s">
        <v>18</v>
      </c>
      <c r="B15" s="1">
        <f>7/(10^-1*0.002)</f>
        <v>35000</v>
      </c>
      <c r="C15" s="1" t="s">
        <v>7</v>
      </c>
      <c r="D15" s="1">
        <v>1</v>
      </c>
      <c r="E15" s="1"/>
    </row>
    <row r="16" spans="1:5" x14ac:dyDescent="0.2">
      <c r="A16" s="1" t="s">
        <v>18</v>
      </c>
      <c r="B16" s="1">
        <f>8/(10^-1*0.002)</f>
        <v>40000</v>
      </c>
      <c r="C16" s="1" t="s">
        <v>7</v>
      </c>
      <c r="D16" s="1">
        <v>2</v>
      </c>
      <c r="E16" s="1"/>
    </row>
    <row r="17" spans="1:8" x14ac:dyDescent="0.2">
      <c r="A17" s="1" t="s">
        <v>18</v>
      </c>
      <c r="B17" s="1">
        <f>4/(10^-1*0.002)</f>
        <v>20000</v>
      </c>
      <c r="C17" s="1" t="s">
        <v>7</v>
      </c>
      <c r="D17" s="1">
        <v>3</v>
      </c>
      <c r="E17" s="1"/>
    </row>
    <row r="18" spans="1:8" x14ac:dyDescent="0.2">
      <c r="A18" s="1" t="s">
        <v>19</v>
      </c>
      <c r="B18" s="1">
        <f>8/(10^-5*0.002)</f>
        <v>400000000</v>
      </c>
      <c r="C18" s="1" t="s">
        <v>7</v>
      </c>
      <c r="D18" s="1">
        <v>1</v>
      </c>
      <c r="E18" s="1"/>
    </row>
    <row r="19" spans="1:8" x14ac:dyDescent="0.2">
      <c r="A19" s="1" t="s">
        <v>19</v>
      </c>
      <c r="B19" s="1">
        <f>13/(10^-5*0.002)</f>
        <v>650000000</v>
      </c>
      <c r="C19" s="1" t="s">
        <v>7</v>
      </c>
      <c r="D19" s="1">
        <v>2</v>
      </c>
      <c r="E19" s="1"/>
    </row>
    <row r="20" spans="1:8" x14ac:dyDescent="0.2">
      <c r="A20" s="1" t="s">
        <v>19</v>
      </c>
      <c r="B20" s="1">
        <f>18/(10^-5*0.002)</f>
        <v>900000000</v>
      </c>
      <c r="C20" s="1" t="s">
        <v>7</v>
      </c>
      <c r="D20" s="1">
        <v>3</v>
      </c>
      <c r="E20" s="1"/>
      <c r="H20" s="1"/>
    </row>
    <row r="21" spans="1:8" x14ac:dyDescent="0.2">
      <c r="A21" s="1" t="s">
        <v>13</v>
      </c>
      <c r="B21" s="1">
        <f>9/(10^-4*0.002)</f>
        <v>44999999.999999993</v>
      </c>
      <c r="C21" s="1" t="s">
        <v>7</v>
      </c>
      <c r="D21" s="1">
        <v>1</v>
      </c>
      <c r="E21" s="1"/>
      <c r="H21" s="1"/>
    </row>
    <row r="22" spans="1:8" x14ac:dyDescent="0.2">
      <c r="A22" s="1" t="s">
        <v>13</v>
      </c>
      <c r="B22" s="1">
        <f>4/(10^-4*0.002)</f>
        <v>20000000</v>
      </c>
      <c r="C22" s="1" t="s">
        <v>7</v>
      </c>
      <c r="D22" s="1">
        <v>1</v>
      </c>
      <c r="E22" s="1"/>
    </row>
    <row r="23" spans="1:8" x14ac:dyDescent="0.2">
      <c r="A23" s="1" t="s">
        <v>13</v>
      </c>
      <c r="B23" s="1">
        <f>3/(10^-4*0.002)</f>
        <v>14999999.999999998</v>
      </c>
      <c r="C23" s="1" t="s">
        <v>7</v>
      </c>
      <c r="D23" s="1">
        <v>1</v>
      </c>
      <c r="E23" s="1"/>
    </row>
    <row r="24" spans="1:8" x14ac:dyDescent="0.2">
      <c r="A24" s="1" t="s">
        <v>14</v>
      </c>
      <c r="B24" s="1">
        <f>4/(10^-2*0.002)</f>
        <v>199999.99999999997</v>
      </c>
      <c r="C24" s="1" t="s">
        <v>7</v>
      </c>
      <c r="D24" s="1">
        <v>2</v>
      </c>
      <c r="E24" s="1"/>
    </row>
    <row r="25" spans="1:8" x14ac:dyDescent="0.2">
      <c r="A25" s="1" t="s">
        <v>14</v>
      </c>
      <c r="B25" s="1">
        <f>4/(10^-2*0.002)</f>
        <v>199999.99999999997</v>
      </c>
      <c r="C25" s="1" t="s">
        <v>7</v>
      </c>
      <c r="D25" s="1">
        <v>3</v>
      </c>
      <c r="E25" s="1"/>
    </row>
    <row r="26" spans="1:8" x14ac:dyDescent="0.2">
      <c r="A26" s="1" t="s">
        <v>14</v>
      </c>
      <c r="B26" s="1">
        <f>5/(10^-2*0.002)</f>
        <v>249999.99999999997</v>
      </c>
      <c r="C26" s="1" t="s">
        <v>7</v>
      </c>
      <c r="D26" s="1">
        <v>1</v>
      </c>
      <c r="E26" s="1"/>
    </row>
    <row r="27" spans="1:8" x14ac:dyDescent="0.2">
      <c r="A27" s="1" t="s">
        <v>15</v>
      </c>
      <c r="B27" s="1">
        <f>4/(10^-6*0.002)</f>
        <v>1999999999.9999998</v>
      </c>
      <c r="C27" s="1" t="s">
        <v>7</v>
      </c>
      <c r="D27" s="1">
        <v>2</v>
      </c>
      <c r="E27" s="1"/>
    </row>
    <row r="28" spans="1:8" x14ac:dyDescent="0.2">
      <c r="A28" s="1" t="s">
        <v>15</v>
      </c>
      <c r="B28" s="1">
        <f>1/(10^-6*0.002)</f>
        <v>499999999.99999994</v>
      </c>
      <c r="C28" s="1" t="s">
        <v>7</v>
      </c>
      <c r="D28" s="1">
        <v>3</v>
      </c>
      <c r="E28" s="1"/>
    </row>
    <row r="29" spans="1:8" x14ac:dyDescent="0.2">
      <c r="A29" s="1" t="s">
        <v>15</v>
      </c>
      <c r="B29" s="1">
        <f>2/(10^-6*0.002)</f>
        <v>999999999.99999988</v>
      </c>
      <c r="C29" s="1" t="s">
        <v>7</v>
      </c>
      <c r="D29" s="1">
        <v>1</v>
      </c>
      <c r="E29" s="1"/>
    </row>
    <row r="30" spans="1:8" x14ac:dyDescent="0.2">
      <c r="A30" s="1" t="s">
        <v>21</v>
      </c>
      <c r="B30" s="1">
        <f>2/(10^-6*0.002)</f>
        <v>999999999.99999988</v>
      </c>
      <c r="C30" s="1" t="s">
        <v>7</v>
      </c>
      <c r="D30" s="1">
        <v>2</v>
      </c>
      <c r="E30" s="1"/>
    </row>
    <row r="31" spans="1:8" x14ac:dyDescent="0.2">
      <c r="A31" s="1" t="s">
        <v>21</v>
      </c>
      <c r="B31" s="1">
        <f>2/(10^-6*0.002)</f>
        <v>999999999.99999988</v>
      </c>
      <c r="C31" s="1" t="s">
        <v>7</v>
      </c>
      <c r="D31" s="1">
        <v>3</v>
      </c>
      <c r="E31" s="1"/>
    </row>
    <row r="32" spans="1:8" x14ac:dyDescent="0.2">
      <c r="A32" s="1" t="s">
        <v>21</v>
      </c>
      <c r="B32" s="1">
        <f>1/(10^-6*0.002)</f>
        <v>499999999.99999994</v>
      </c>
      <c r="C32" s="1" t="s">
        <v>7</v>
      </c>
      <c r="D32" s="1">
        <v>1</v>
      </c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  <row r="35" spans="1:5" x14ac:dyDescent="0.2">
      <c r="A35" s="1"/>
      <c r="B35" s="1"/>
      <c r="C35" s="1"/>
      <c r="D35" s="1"/>
      <c r="E35" s="1"/>
    </row>
    <row r="36" spans="1:5" x14ac:dyDescent="0.2">
      <c r="A36" s="1"/>
      <c r="B36" s="1"/>
      <c r="C36" s="1"/>
      <c r="D36" s="1"/>
      <c r="E36" s="1"/>
    </row>
    <row r="37" spans="1:5" x14ac:dyDescent="0.2">
      <c r="A37" s="1"/>
      <c r="B37" s="1"/>
      <c r="C37" s="1"/>
      <c r="D37" s="1"/>
      <c r="E37" s="1"/>
    </row>
    <row r="38" spans="1:5" x14ac:dyDescent="0.2">
      <c r="A38" s="1"/>
      <c r="B38" s="1"/>
      <c r="C38" s="1"/>
      <c r="D38" s="1"/>
      <c r="E38" s="1"/>
    </row>
    <row r="39" spans="1:5" x14ac:dyDescent="0.2">
      <c r="A39" s="1"/>
      <c r="B39" s="1"/>
      <c r="C39" s="1"/>
      <c r="D39" s="1"/>
      <c r="E39" s="1"/>
    </row>
    <row r="40" spans="1:5" x14ac:dyDescent="0.2">
      <c r="A40" s="1"/>
      <c r="B40" s="1"/>
      <c r="C40" s="1"/>
      <c r="D40" s="1"/>
      <c r="E40" s="1"/>
    </row>
    <row r="41" spans="1:5" x14ac:dyDescent="0.2">
      <c r="B41" s="1"/>
      <c r="C41" s="1"/>
      <c r="E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PFU_raw_29</vt:lpstr>
      <vt:lpstr>CFU_raw_29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2022-06-30T15:43:05Z</dcterms:created>
  <dcterms:modified xsi:type="dcterms:W3CDTF">2022-06-30T15:57:57Z</dcterms:modified>
</cp:coreProperties>
</file>