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 Data/25April2022 Phi vs P22 Flasks/"/>
    </mc:Choice>
  </mc:AlternateContent>
  <xr:revisionPtr revIDLastSave="0" documentId="13_ncr:1_{F1F97FA7-27BC-3244-A5D3-AE7D81AF5BCD}" xr6:coauthVersionLast="47" xr6:coauthVersionMax="47" xr10:uidLastSave="{00000000-0000-0000-0000-000000000000}"/>
  <bookViews>
    <workbookView xWindow="780" yWindow="940" windowWidth="27640" windowHeight="15440" xr2:uid="{45A78A96-5A7B-3F4E-87DC-A29743869F2A}"/>
  </bookViews>
  <sheets>
    <sheet name="eop" sheetId="1" r:id="rId1"/>
    <sheet name="met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13" i="1"/>
  <c r="F5" i="1" s="1"/>
  <c r="B12" i="1"/>
  <c r="B11" i="1"/>
  <c r="B10" i="1"/>
  <c r="B9" i="1"/>
  <c r="B8" i="1"/>
  <c r="F4" i="1" s="1"/>
  <c r="C8" i="2"/>
  <c r="C9" i="2"/>
  <c r="E5" i="2"/>
  <c r="D5" i="2"/>
  <c r="D2" i="2"/>
  <c r="C7" i="2"/>
  <c r="C6" i="2"/>
  <c r="C5" i="2"/>
  <c r="C4" i="2"/>
  <c r="C3" i="2"/>
  <c r="C2" i="2"/>
  <c r="E2" i="2" s="1"/>
  <c r="G3" i="1" l="1"/>
  <c r="F3" i="1"/>
  <c r="F2" i="1"/>
  <c r="G2" i="1" s="1"/>
</calcChain>
</file>

<file path=xl/sharedStrings.xml><?xml version="1.0" encoding="utf-8"?>
<sst xmlns="http://schemas.openxmlformats.org/spreadsheetml/2006/main" count="46" uniqueCount="29">
  <si>
    <t>Condition</t>
  </si>
  <si>
    <t>OD600</t>
  </si>
  <si>
    <t>CFU</t>
  </si>
  <si>
    <t>GM1</t>
  </si>
  <si>
    <t>GM2</t>
  </si>
  <si>
    <t>GM3</t>
  </si>
  <si>
    <t>G1</t>
  </si>
  <si>
    <t>G2</t>
  </si>
  <si>
    <t>G3</t>
  </si>
  <si>
    <t>Average</t>
  </si>
  <si>
    <t>Average OD</t>
  </si>
  <si>
    <t>Average CFU</t>
  </si>
  <si>
    <t>S end GM</t>
  </si>
  <si>
    <t>S end G</t>
  </si>
  <si>
    <t>PFU</t>
  </si>
  <si>
    <t>Type</t>
  </si>
  <si>
    <t>E1</t>
  </si>
  <si>
    <t>E2</t>
  </si>
  <si>
    <t>E3</t>
  </si>
  <si>
    <t>S1</t>
  </si>
  <si>
    <t>S2</t>
  </si>
  <si>
    <t>S3</t>
  </si>
  <si>
    <t>log</t>
  </si>
  <si>
    <t>stationary</t>
  </si>
  <si>
    <t>EOP (log / stationary)</t>
  </si>
  <si>
    <t>E log</t>
  </si>
  <si>
    <t>E stationary</t>
  </si>
  <si>
    <t>S log</t>
  </si>
  <si>
    <t>S stationary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</si>
</sst>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PFU/mL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eop!$E$2:$E$5</c:f>
              <c:strCache>
                <c:ptCount val="4"/>
                <c:pt idx="0">
                  <c:v>E log</c:v>
                </c:pt>
                <c:pt idx="1">
                  <c:v>E stationary</c:v>
                </c:pt>
                <c:pt idx="2">
                  <c:v>S log</c:v>
                </c:pt>
                <c:pt idx="3">
                  <c:v>S stationary</c:v>
                </c:pt>
              </c:strCache>
            </c:strRef>
          </c:cat>
          <c:val>
            <c:numRef>
              <c:f>eop!$F$2:$F$5</c:f>
              <c:numCache>
                <c:formatCode>General</c:formatCode>
                <c:ptCount val="4"/>
                <c:pt idx="0">
                  <c:v>73888888.888888881</c:v>
                </c:pt>
                <c:pt idx="1">
                  <c:v>100277777.77777778</c:v>
                </c:pt>
                <c:pt idx="2">
                  <c:v>6166666.666666667</c:v>
                </c:pt>
                <c:pt idx="3">
                  <c:v>3777777.7777777775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2-3449-A32A-683F976D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152031"/>
        <c:axId val="1687060991"/>
      </c:barChart>
      <c:catAx>
        <c:axId val="16871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60991"/>
        <c:crosses val="autoZero"/>
        <c:auto val="1"/>
        <c:lblAlgn val="ctr"/>
        <c:lblOffset val="100"/>
        <c:noMultiLvlLbl val="0"/>
      </c:catAx>
      <c:valAx>
        <c:axId val="16870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5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 test'!$B$1</c:f>
              <c:strCache>
                <c:ptCount val="1"/>
                <c:pt idx="0">
                  <c:v>OD600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 test'!$A$2:$A$7</c:f>
              <c:strCache>
                <c:ptCount val="6"/>
                <c:pt idx="0">
                  <c:v>GM1</c:v>
                </c:pt>
                <c:pt idx="1">
                  <c:v>GM2</c:v>
                </c:pt>
                <c:pt idx="2">
                  <c:v>GM3</c:v>
                </c:pt>
                <c:pt idx="3">
                  <c:v>G1</c:v>
                </c:pt>
                <c:pt idx="4">
                  <c:v>G2</c:v>
                </c:pt>
                <c:pt idx="5">
                  <c:v>G3</c:v>
                </c:pt>
              </c:strCache>
            </c:strRef>
          </c:cat>
          <c:val>
            <c:numRef>
              <c:f>'met test'!$B$2:$B$7</c:f>
              <c:numCache>
                <c:formatCode>General</c:formatCode>
                <c:ptCount val="6"/>
                <c:pt idx="0">
                  <c:v>0.2</c:v>
                </c:pt>
                <c:pt idx="1">
                  <c:v>0.38500000000000001</c:v>
                </c:pt>
                <c:pt idx="2">
                  <c:v>0.23699999999999999</c:v>
                </c:pt>
                <c:pt idx="3">
                  <c:v>0.19600000000000001</c:v>
                </c:pt>
                <c:pt idx="4">
                  <c:v>0.13700000000000001</c:v>
                </c:pt>
                <c:pt idx="5">
                  <c:v>0.191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6-B94B-AE60-4C84F124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574223"/>
        <c:axId val="1686667967"/>
      </c:barChart>
      <c:catAx>
        <c:axId val="168657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67967"/>
        <c:crosses val="autoZero"/>
        <c:auto val="1"/>
        <c:lblAlgn val="ctr"/>
        <c:lblOffset val="100"/>
        <c:noMultiLvlLbl val="0"/>
      </c:catAx>
      <c:valAx>
        <c:axId val="16866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7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 test'!$C$1</c:f>
              <c:strCache>
                <c:ptCount val="1"/>
                <c:pt idx="0">
                  <c:v>CFU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 test'!$A$2:$A$7</c:f>
              <c:strCache>
                <c:ptCount val="6"/>
                <c:pt idx="0">
                  <c:v>GM1</c:v>
                </c:pt>
                <c:pt idx="1">
                  <c:v>GM2</c:v>
                </c:pt>
                <c:pt idx="2">
                  <c:v>GM3</c:v>
                </c:pt>
                <c:pt idx="3">
                  <c:v>G1</c:v>
                </c:pt>
                <c:pt idx="4">
                  <c:v>G2</c:v>
                </c:pt>
                <c:pt idx="5">
                  <c:v>G3</c:v>
                </c:pt>
              </c:strCache>
            </c:strRef>
          </c:cat>
          <c:val>
            <c:numRef>
              <c:f>'met test'!$C$2:$C$7</c:f>
              <c:numCache>
                <c:formatCode>General</c:formatCode>
                <c:ptCount val="6"/>
                <c:pt idx="0">
                  <c:v>183333333.33333331</c:v>
                </c:pt>
                <c:pt idx="1">
                  <c:v>66666666.666666664</c:v>
                </c:pt>
                <c:pt idx="2">
                  <c:v>116666666.66666667</c:v>
                </c:pt>
                <c:pt idx="3">
                  <c:v>150000000</c:v>
                </c:pt>
                <c:pt idx="4">
                  <c:v>116666666.66666667</c:v>
                </c:pt>
                <c:pt idx="5">
                  <c:v>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0-7549-9AAC-EEC36EE1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864863"/>
        <c:axId val="1695806383"/>
      </c:barChart>
      <c:catAx>
        <c:axId val="16958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06383"/>
        <c:crosses val="autoZero"/>
        <c:auto val="1"/>
        <c:lblAlgn val="ctr"/>
        <c:lblOffset val="100"/>
        <c:noMultiLvlLbl val="0"/>
      </c:catAx>
      <c:valAx>
        <c:axId val="16958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6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6</xdr:row>
      <xdr:rowOff>196850</xdr:rowOff>
    </xdr:from>
    <xdr:to>
      <xdr:col>12</xdr:col>
      <xdr:colOff>260350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EF7718-BE5E-95EA-EC04-600BE80DE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6</xdr:row>
      <xdr:rowOff>158750</xdr:rowOff>
    </xdr:from>
    <xdr:to>
      <xdr:col>12</xdr:col>
      <xdr:colOff>387350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21B34-C30F-BA8A-479A-F64C3F0A3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819150</xdr:colOff>
      <xdr:row>7</xdr:row>
      <xdr:rowOff>44450</xdr:rowOff>
    </xdr:from>
    <xdr:to>
      <xdr:col>18</xdr:col>
      <xdr:colOff>438150</xdr:colOff>
      <xdr:row>20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AAEAB7-9468-3117-9CEC-5F3D19D19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E77D-8B2B-C641-93E9-EA1D1E33F719}">
  <dimension ref="A1:G13"/>
  <sheetViews>
    <sheetView tabSelected="1" workbookViewId="0">
      <selection activeCell="H3" sqref="H3:J5"/>
    </sheetView>
  </sheetViews>
  <sheetFormatPr baseColWidth="10" defaultRowHeight="16" x14ac:dyDescent="0.2"/>
  <sheetData>
    <row r="1" spans="1:7" x14ac:dyDescent="0.2">
      <c r="A1" t="s">
        <v>0</v>
      </c>
      <c r="B1" t="s">
        <v>14</v>
      </c>
      <c r="C1" t="s">
        <v>15</v>
      </c>
      <c r="F1" t="s">
        <v>9</v>
      </c>
      <c r="G1" t="s">
        <v>24</v>
      </c>
    </row>
    <row r="2" spans="1:7" x14ac:dyDescent="0.2">
      <c r="A2" t="s">
        <v>16</v>
      </c>
      <c r="B2">
        <f>AVERAGE(17,11,20)/(0.002*10^-4)</f>
        <v>80000000</v>
      </c>
      <c r="C2" t="s">
        <v>22</v>
      </c>
      <c r="E2" t="s">
        <v>25</v>
      </c>
      <c r="F2">
        <f>AVERAGE(B2:B4)</f>
        <v>73888888.888888881</v>
      </c>
      <c r="G2">
        <f>F2/F3</f>
        <v>0.73684210526315785</v>
      </c>
    </row>
    <row r="3" spans="1:7" x14ac:dyDescent="0.2">
      <c r="A3" t="s">
        <v>17</v>
      </c>
      <c r="B3">
        <f>AVERAGE(12,15,22)/(0.002*10^-4)</f>
        <v>81666666.666666657</v>
      </c>
      <c r="C3" t="s">
        <v>22</v>
      </c>
      <c r="E3" t="s">
        <v>26</v>
      </c>
      <c r="F3">
        <f>AVERAGE(B5:B7)</f>
        <v>100277777.77777778</v>
      </c>
      <c r="G3">
        <f>F4/F5</f>
        <v>1.6323529411764708</v>
      </c>
    </row>
    <row r="4" spans="1:7" x14ac:dyDescent="0.2">
      <c r="A4" t="s">
        <v>18</v>
      </c>
      <c r="B4">
        <f>AVERAGE(12)/(0.002*10^-4)</f>
        <v>59999999.999999993</v>
      </c>
      <c r="C4" t="s">
        <v>22</v>
      </c>
      <c r="E4" t="s">
        <v>27</v>
      </c>
      <c r="F4">
        <f>AVERAGE(B8:B10)</f>
        <v>6166666.666666667</v>
      </c>
    </row>
    <row r="5" spans="1:7" x14ac:dyDescent="0.2">
      <c r="A5" t="s">
        <v>16</v>
      </c>
      <c r="B5">
        <f>AVERAGE(18,19)/(0.002*10^-4)</f>
        <v>92499999.999999985</v>
      </c>
      <c r="C5" t="s">
        <v>23</v>
      </c>
      <c r="E5" t="s">
        <v>28</v>
      </c>
      <c r="F5">
        <f>AVERAGE(B11:B13)</f>
        <v>3777777.7777777775</v>
      </c>
    </row>
    <row r="6" spans="1:7" x14ac:dyDescent="0.2">
      <c r="A6" t="s">
        <v>17</v>
      </c>
      <c r="B6">
        <f>AVERAGE(25,20,21)/(0.002*10^-4)</f>
        <v>109999999.99999999</v>
      </c>
      <c r="C6" t="s">
        <v>23</v>
      </c>
    </row>
    <row r="7" spans="1:7" x14ac:dyDescent="0.2">
      <c r="A7" t="s">
        <v>18</v>
      </c>
      <c r="B7">
        <f>AVERAGE(18,19,22)/(0.002*10^-4)</f>
        <v>98333333.333333328</v>
      </c>
      <c r="C7" t="s">
        <v>23</v>
      </c>
    </row>
    <row r="8" spans="1:7" x14ac:dyDescent="0.2">
      <c r="A8" t="s">
        <v>19</v>
      </c>
      <c r="B8">
        <f>AVERAGE(3,11,19)/(0.002*10^-3)</f>
        <v>5500000</v>
      </c>
      <c r="C8" t="s">
        <v>22</v>
      </c>
    </row>
    <row r="9" spans="1:7" x14ac:dyDescent="0.2">
      <c r="A9" t="s">
        <v>20</v>
      </c>
      <c r="B9">
        <f>AVERAGE(7,15,13)/(0.002*10^-3)</f>
        <v>5833333.333333333</v>
      </c>
      <c r="C9" t="s">
        <v>22</v>
      </c>
    </row>
    <row r="10" spans="1:7" x14ac:dyDescent="0.2">
      <c r="A10" t="s">
        <v>21</v>
      </c>
      <c r="B10">
        <f>AVERAGE(10,18,15)/(0.002*10^-3)</f>
        <v>7166666.666666667</v>
      </c>
      <c r="C10" t="s">
        <v>22</v>
      </c>
    </row>
    <row r="11" spans="1:7" x14ac:dyDescent="0.2">
      <c r="A11" t="s">
        <v>19</v>
      </c>
      <c r="B11">
        <f>AVERAGE(6,10,7)/(0.002*10^-3)</f>
        <v>3833333.3333333335</v>
      </c>
      <c r="C11" t="s">
        <v>23</v>
      </c>
    </row>
    <row r="12" spans="1:7" x14ac:dyDescent="0.2">
      <c r="A12" t="s">
        <v>20</v>
      </c>
      <c r="B12">
        <f>AVERAGE(3,13,10)/(0.002*10^-3)</f>
        <v>4333333.333333333</v>
      </c>
      <c r="C12" t="s">
        <v>23</v>
      </c>
    </row>
    <row r="13" spans="1:7" x14ac:dyDescent="0.2">
      <c r="A13" t="s">
        <v>21</v>
      </c>
      <c r="B13">
        <f>AVERAGE(4, 10, 5)/(0.002*10^-3)</f>
        <v>3166666.6666666665</v>
      </c>
      <c r="C13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1A1C-CDE6-524F-818D-F5FF9CE6999F}">
  <dimension ref="A1:E9"/>
  <sheetViews>
    <sheetView workbookViewId="0">
      <selection activeCell="C1" activeCellId="1" sqref="A1:A7 C1:C7"/>
    </sheetView>
  </sheetViews>
  <sheetFormatPr baseColWidth="10" defaultRowHeight="16" x14ac:dyDescent="0.2"/>
  <cols>
    <col min="3" max="3" width="11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10</v>
      </c>
      <c r="E1" t="s">
        <v>11</v>
      </c>
    </row>
    <row r="2" spans="1:5" x14ac:dyDescent="0.2">
      <c r="A2" t="s">
        <v>3</v>
      </c>
      <c r="B2">
        <v>0.2</v>
      </c>
      <c r="C2">
        <f>AVERAGE(4,3,4)/(0.002*10^-5)</f>
        <v>183333333.33333331</v>
      </c>
      <c r="D2">
        <f>AVERAGE(B2:B4)</f>
        <v>0.27399999999999997</v>
      </c>
      <c r="E2">
        <f>AVERAGE(C2:C4)</f>
        <v>122222222.22222221</v>
      </c>
    </row>
    <row r="3" spans="1:5" x14ac:dyDescent="0.2">
      <c r="A3" t="s">
        <v>4</v>
      </c>
      <c r="B3">
        <v>0.38500000000000001</v>
      </c>
      <c r="C3">
        <f>AVERAGE(2,1,1)/(0.002*10^-5)</f>
        <v>66666666.666666664</v>
      </c>
    </row>
    <row r="4" spans="1:5" x14ac:dyDescent="0.2">
      <c r="A4" t="s">
        <v>5</v>
      </c>
      <c r="B4">
        <v>0.23699999999999999</v>
      </c>
      <c r="C4">
        <f>AVERAGE(1,4,2)/(0.002*10^-5)</f>
        <v>116666666.66666667</v>
      </c>
    </row>
    <row r="5" spans="1:5" x14ac:dyDescent="0.2">
      <c r="A5" t="s">
        <v>6</v>
      </c>
      <c r="B5">
        <v>0.19600000000000001</v>
      </c>
      <c r="C5">
        <f>AVERAGE(3,4,2)/(0.002*10^-5)</f>
        <v>150000000</v>
      </c>
      <c r="D5">
        <f>AVERAGE(B5:B7)</f>
        <v>0.17466666666666666</v>
      </c>
      <c r="E5">
        <f>AVERAGE(C5:C7)</f>
        <v>105555555.55555557</v>
      </c>
    </row>
    <row r="6" spans="1:5" x14ac:dyDescent="0.2">
      <c r="A6" t="s">
        <v>7</v>
      </c>
      <c r="B6">
        <v>0.13700000000000001</v>
      </c>
      <c r="C6">
        <f>AVERAGE(2,3,2)/(0.002*10^-5)</f>
        <v>116666666.66666667</v>
      </c>
    </row>
    <row r="7" spans="1:5" x14ac:dyDescent="0.2">
      <c r="A7" t="s">
        <v>8</v>
      </c>
      <c r="B7">
        <v>0.191</v>
      </c>
      <c r="C7">
        <f>AVERAGE(1,1,1)/(0.002*10^-5)</f>
        <v>50000000</v>
      </c>
    </row>
    <row r="8" spans="1:5" x14ac:dyDescent="0.2">
      <c r="A8" t="s">
        <v>12</v>
      </c>
      <c r="B8">
        <v>1.4259999999999999</v>
      </c>
      <c r="C8">
        <f>AVERAGE(13,7,14)/(0.002*10^-6)</f>
        <v>5666666666.666667</v>
      </c>
    </row>
    <row r="9" spans="1:5" x14ac:dyDescent="0.2">
      <c r="A9" t="s">
        <v>13</v>
      </c>
      <c r="B9">
        <v>1.4359999999999999</v>
      </c>
      <c r="C9">
        <f>AVERAGE(12,20,10)/(0.002*10^-6)</f>
        <v>7000000000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eop</vt:lpstr>
      <vt:lpstr>met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2022-05-07T14:44:12Z</dcterms:created>
  <dcterms:modified xsi:type="dcterms:W3CDTF">2022-05-07T20:33:42Z</dcterms:modified>
</cp:coreProperties>
</file>