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25April2022 Phi vs P22 Flasks/"/>
    </mc:Choice>
  </mc:AlternateContent>
  <xr:revisionPtr revIDLastSave="0" documentId="13_ncr:1_{2A584138-4FFA-184F-B5F6-2C4CBDF8F286}" xr6:coauthVersionLast="47" xr6:coauthVersionMax="47" xr10:uidLastSave="{00000000-0000-0000-0000-000000000000}"/>
  <bookViews>
    <workbookView xWindow="780" yWindow="1000" windowWidth="27640" windowHeight="15300" activeTab="3" xr2:uid="{98157BCB-FAEF-6240-A369-0B0C49FA2D81}"/>
  </bookViews>
  <sheets>
    <sheet name="PFU_raw_spin" sheetId="1" r:id="rId1"/>
    <sheet name="PFU_raw_filter" sheetId="5" r:id="rId2"/>
    <sheet name="PFU_stat_spin" sheetId="2" r:id="rId3"/>
    <sheet name="PFU_stat_filter" sheetId="6" r:id="rId4"/>
    <sheet name="CFU_raw_spin" sheetId="3" r:id="rId5"/>
    <sheet name="CFU_raw_filter" sheetId="7" r:id="rId6"/>
    <sheet name="CFU_stat_spin" sheetId="4" r:id="rId7"/>
    <sheet name="CFU_stat_filt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8" l="1"/>
  <c r="D23" i="8"/>
  <c r="E22" i="8"/>
  <c r="D22" i="8"/>
  <c r="E17" i="8"/>
  <c r="D17" i="8"/>
  <c r="E16" i="8"/>
  <c r="D16" i="8"/>
  <c r="D15" i="8"/>
  <c r="D7" i="8"/>
  <c r="D3" i="8"/>
  <c r="D26" i="4"/>
  <c r="E23" i="4"/>
  <c r="D23" i="4"/>
  <c r="E22" i="4"/>
  <c r="D22" i="4"/>
  <c r="E17" i="4"/>
  <c r="D17" i="4"/>
  <c r="E16" i="4"/>
  <c r="D16" i="4"/>
  <c r="D14" i="4"/>
  <c r="D10" i="4"/>
  <c r="D2" i="4"/>
  <c r="D34" i="6"/>
  <c r="D30" i="6"/>
  <c r="D22" i="6"/>
  <c r="D14" i="6"/>
  <c r="D6" i="6"/>
  <c r="D2" i="6"/>
  <c r="D42" i="2"/>
  <c r="D34" i="2"/>
  <c r="D30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2" i="2"/>
  <c r="D2" i="2"/>
  <c r="D61" i="7"/>
  <c r="D60" i="7"/>
  <c r="D59" i="7"/>
  <c r="E21" i="8" s="1"/>
  <c r="D58" i="7"/>
  <c r="D57" i="7"/>
  <c r="D56" i="7"/>
  <c r="E20" i="8" s="1"/>
  <c r="D55" i="7"/>
  <c r="D54" i="7"/>
  <c r="D53" i="7"/>
  <c r="E19" i="8" s="1"/>
  <c r="D52" i="7"/>
  <c r="D51" i="7"/>
  <c r="E18" i="8" s="1"/>
  <c r="D50" i="7"/>
  <c r="D18" i="8" s="1"/>
  <c r="D43" i="7"/>
  <c r="D42" i="7"/>
  <c r="D41" i="7"/>
  <c r="E15" i="8" s="1"/>
  <c r="D40" i="7"/>
  <c r="D39" i="7"/>
  <c r="E14" i="8" s="1"/>
  <c r="D38" i="7"/>
  <c r="D14" i="8" s="1"/>
  <c r="D37" i="7"/>
  <c r="D36" i="7"/>
  <c r="D35" i="7"/>
  <c r="E13" i="8" s="1"/>
  <c r="D34" i="7"/>
  <c r="D33" i="7"/>
  <c r="D32" i="7"/>
  <c r="E12" i="8" s="1"/>
  <c r="D31" i="7"/>
  <c r="D11" i="8" s="1"/>
  <c r="D30" i="7"/>
  <c r="D29" i="7"/>
  <c r="E11" i="8" s="1"/>
  <c r="D28" i="7"/>
  <c r="D27" i="7"/>
  <c r="D26" i="7"/>
  <c r="E10" i="8" s="1"/>
  <c r="D25" i="7"/>
  <c r="D24" i="7"/>
  <c r="D23" i="7"/>
  <c r="E9" i="8" s="1"/>
  <c r="D22" i="7"/>
  <c r="D21" i="7"/>
  <c r="D20" i="7"/>
  <c r="E8" i="8" s="1"/>
  <c r="D19" i="7"/>
  <c r="D18" i="7"/>
  <c r="D17" i="7"/>
  <c r="E7" i="8" s="1"/>
  <c r="D16" i="7"/>
  <c r="D15" i="7"/>
  <c r="E6" i="8" s="1"/>
  <c r="D14" i="7"/>
  <c r="D6" i="8" s="1"/>
  <c r="D13" i="7"/>
  <c r="D12" i="7"/>
  <c r="D11" i="7"/>
  <c r="E5" i="8" s="1"/>
  <c r="D10" i="7"/>
  <c r="D9" i="7"/>
  <c r="D8" i="7"/>
  <c r="E4" i="8" s="1"/>
  <c r="D94" i="7"/>
  <c r="D93" i="7"/>
  <c r="D92" i="7"/>
  <c r="E32" i="8" s="1"/>
  <c r="D91" i="7"/>
  <c r="D90" i="7"/>
  <c r="D89" i="7"/>
  <c r="E31" i="8" s="1"/>
  <c r="D88" i="7"/>
  <c r="D87" i="7"/>
  <c r="D86" i="7"/>
  <c r="E30" i="8" s="1"/>
  <c r="D85" i="7"/>
  <c r="D84" i="7"/>
  <c r="D83" i="7"/>
  <c r="E29" i="8" s="1"/>
  <c r="D82" i="7"/>
  <c r="D81" i="7"/>
  <c r="D80" i="7"/>
  <c r="E28" i="8" s="1"/>
  <c r="D79" i="7"/>
  <c r="D78" i="7"/>
  <c r="D27" i="8" s="1"/>
  <c r="D77" i="7"/>
  <c r="E27" i="8" s="1"/>
  <c r="D76" i="7"/>
  <c r="D75" i="7"/>
  <c r="D74" i="7"/>
  <c r="E26" i="8" s="1"/>
  <c r="D73" i="7"/>
  <c r="D72" i="7"/>
  <c r="D71" i="7"/>
  <c r="E25" i="8" s="1"/>
  <c r="D68" i="7"/>
  <c r="E24" i="8" s="1"/>
  <c r="D7" i="7"/>
  <c r="D6" i="7"/>
  <c r="D5" i="7"/>
  <c r="E3" i="8" s="1"/>
  <c r="D3" i="7"/>
  <c r="D2" i="7"/>
  <c r="E2" i="8" s="1"/>
  <c r="D94" i="3"/>
  <c r="D92" i="3"/>
  <c r="E32" i="4" s="1"/>
  <c r="D93" i="3"/>
  <c r="D91" i="3"/>
  <c r="D90" i="3"/>
  <c r="D89" i="3"/>
  <c r="E31" i="4" s="1"/>
  <c r="D79" i="3"/>
  <c r="D78" i="3"/>
  <c r="D77" i="3"/>
  <c r="E27" i="4" s="1"/>
  <c r="D88" i="3"/>
  <c r="D87" i="3"/>
  <c r="D30" i="4" s="1"/>
  <c r="D86" i="3"/>
  <c r="E30" i="4" s="1"/>
  <c r="D76" i="3"/>
  <c r="D75" i="3"/>
  <c r="D74" i="3"/>
  <c r="E26" i="4" s="1"/>
  <c r="D85" i="3"/>
  <c r="D84" i="3"/>
  <c r="D83" i="3"/>
  <c r="E29" i="4" s="1"/>
  <c r="D73" i="3"/>
  <c r="D72" i="3"/>
  <c r="D71" i="3"/>
  <c r="E25" i="4" s="1"/>
  <c r="D82" i="3"/>
  <c r="D81" i="3"/>
  <c r="D80" i="3"/>
  <c r="E28" i="4" s="1"/>
  <c r="D68" i="3"/>
  <c r="E24" i="4" s="1"/>
  <c r="D61" i="3"/>
  <c r="D60" i="3"/>
  <c r="E21" i="4" s="1"/>
  <c r="D59" i="3"/>
  <c r="D21" i="4" s="1"/>
  <c r="D57" i="3"/>
  <c r="D56" i="3"/>
  <c r="E20" i="4" s="1"/>
  <c r="D55" i="3"/>
  <c r="D54" i="3"/>
  <c r="D53" i="3"/>
  <c r="E19" i="4" s="1"/>
  <c r="D52" i="3"/>
  <c r="D51" i="3"/>
  <c r="D18" i="4" s="1"/>
  <c r="D50" i="3"/>
  <c r="E18" i="4" s="1"/>
  <c r="D43" i="3"/>
  <c r="D42" i="3"/>
  <c r="D41" i="3"/>
  <c r="E15" i="4" s="1"/>
  <c r="D38" i="3"/>
  <c r="E14" i="4" s="1"/>
  <c r="D37" i="3"/>
  <c r="D35" i="3"/>
  <c r="E13" i="4" s="1"/>
  <c r="D34" i="3"/>
  <c r="D33" i="3"/>
  <c r="D32" i="3"/>
  <c r="E12" i="4" s="1"/>
  <c r="D31" i="3"/>
  <c r="D30" i="3"/>
  <c r="D29" i="3"/>
  <c r="E11" i="4" s="1"/>
  <c r="D26" i="3"/>
  <c r="E10" i="4" s="1"/>
  <c r="D23" i="3"/>
  <c r="E9" i="4" s="1"/>
  <c r="D22" i="3"/>
  <c r="D21" i="3"/>
  <c r="D20" i="3"/>
  <c r="E8" i="4" s="1"/>
  <c r="D19" i="3"/>
  <c r="D18" i="3"/>
  <c r="D17" i="3"/>
  <c r="E7" i="4" s="1"/>
  <c r="D16" i="3"/>
  <c r="D15" i="3"/>
  <c r="D14" i="3"/>
  <c r="E6" i="4" s="1"/>
  <c r="D13" i="3"/>
  <c r="D12" i="3"/>
  <c r="E5" i="4" s="1"/>
  <c r="D11" i="3"/>
  <c r="D5" i="4" s="1"/>
  <c r="D10" i="3"/>
  <c r="D9" i="3"/>
  <c r="D8" i="3"/>
  <c r="E4" i="4" s="1"/>
  <c r="D7" i="3"/>
  <c r="D6" i="3"/>
  <c r="D5" i="3"/>
  <c r="E3" i="4" s="1"/>
  <c r="D3" i="3"/>
  <c r="D2" i="3"/>
  <c r="E2" i="4" s="1"/>
  <c r="D100" i="5"/>
  <c r="D99" i="5"/>
  <c r="D98" i="5"/>
  <c r="E34" i="6" s="1"/>
  <c r="D121" i="5"/>
  <c r="D120" i="5"/>
  <c r="E41" i="6" s="1"/>
  <c r="D119" i="5"/>
  <c r="D41" i="6" s="1"/>
  <c r="D118" i="5"/>
  <c r="D116" i="5"/>
  <c r="E40" i="6" s="1"/>
  <c r="D115" i="5"/>
  <c r="D114" i="5"/>
  <c r="D113" i="5"/>
  <c r="E39" i="6" s="1"/>
  <c r="D112" i="5"/>
  <c r="D111" i="5"/>
  <c r="D38" i="6" s="1"/>
  <c r="D110" i="5"/>
  <c r="E38" i="6" s="1"/>
  <c r="D109" i="5"/>
  <c r="E37" i="6" s="1"/>
  <c r="D108" i="5"/>
  <c r="D107" i="5"/>
  <c r="D37" i="6" s="1"/>
  <c r="D106" i="5"/>
  <c r="D105" i="5"/>
  <c r="D104" i="5"/>
  <c r="E36" i="6" s="1"/>
  <c r="D103" i="5"/>
  <c r="D102" i="5"/>
  <c r="D101" i="5"/>
  <c r="E35" i="6" s="1"/>
  <c r="D97" i="5"/>
  <c r="D96" i="5"/>
  <c r="D94" i="5"/>
  <c r="D93" i="5"/>
  <c r="D91" i="5"/>
  <c r="D90" i="5"/>
  <c r="D89" i="5"/>
  <c r="E31" i="6" s="1"/>
  <c r="D88" i="5"/>
  <c r="D87" i="5"/>
  <c r="D86" i="5"/>
  <c r="E30" i="6" s="1"/>
  <c r="D85" i="5"/>
  <c r="D84" i="5"/>
  <c r="D83" i="5"/>
  <c r="E29" i="6" s="1"/>
  <c r="D82" i="5"/>
  <c r="D81" i="5"/>
  <c r="D80" i="5"/>
  <c r="E28" i="6" s="1"/>
  <c r="D79" i="5"/>
  <c r="D78" i="5"/>
  <c r="D77" i="5"/>
  <c r="E27" i="6" s="1"/>
  <c r="D76" i="5"/>
  <c r="D75" i="5"/>
  <c r="D74" i="5"/>
  <c r="E26" i="6" s="1"/>
  <c r="D73" i="5"/>
  <c r="D72" i="5"/>
  <c r="E25" i="6" s="1"/>
  <c r="D71" i="5"/>
  <c r="D25" i="6" s="1"/>
  <c r="D70" i="5"/>
  <c r="D69" i="5"/>
  <c r="D68" i="5"/>
  <c r="E24" i="6" s="1"/>
  <c r="D67" i="5"/>
  <c r="D66" i="5"/>
  <c r="D65" i="5"/>
  <c r="E23" i="6" s="1"/>
  <c r="D64" i="5"/>
  <c r="D63" i="5"/>
  <c r="D62" i="5"/>
  <c r="E22" i="6" s="1"/>
  <c r="D61" i="5"/>
  <c r="D60" i="5"/>
  <c r="D59" i="5"/>
  <c r="E21" i="6" s="1"/>
  <c r="D58" i="5"/>
  <c r="D57" i="5"/>
  <c r="D56" i="5"/>
  <c r="E20" i="6" s="1"/>
  <c r="D55" i="5"/>
  <c r="D54" i="5"/>
  <c r="D53" i="5"/>
  <c r="E19" i="6" s="1"/>
  <c r="D52" i="5"/>
  <c r="D51" i="5"/>
  <c r="D50" i="5"/>
  <c r="D18" i="6" s="1"/>
  <c r="D49" i="5"/>
  <c r="D48" i="5"/>
  <c r="E17" i="6" s="1"/>
  <c r="D47" i="5"/>
  <c r="D17" i="6" s="1"/>
  <c r="D46" i="5"/>
  <c r="D45" i="5"/>
  <c r="D44" i="5"/>
  <c r="E16" i="6" s="1"/>
  <c r="D43" i="5"/>
  <c r="D42" i="5"/>
  <c r="D41" i="5"/>
  <c r="E15" i="6" s="1"/>
  <c r="D40" i="5"/>
  <c r="D39" i="5"/>
  <c r="D38" i="5"/>
  <c r="E14" i="6" s="1"/>
  <c r="D37" i="5"/>
  <c r="D36" i="5"/>
  <c r="D35" i="5"/>
  <c r="E13" i="6" s="1"/>
  <c r="D34" i="5"/>
  <c r="D33" i="5"/>
  <c r="D32" i="5"/>
  <c r="E12" i="6" s="1"/>
  <c r="D31" i="5"/>
  <c r="D30" i="5"/>
  <c r="D29" i="5"/>
  <c r="E11" i="6" s="1"/>
  <c r="D28" i="5"/>
  <c r="D27" i="5"/>
  <c r="D26" i="5"/>
  <c r="E10" i="6" s="1"/>
  <c r="D25" i="5"/>
  <c r="D24" i="5"/>
  <c r="E9" i="6" s="1"/>
  <c r="D23" i="5"/>
  <c r="D9" i="6" s="1"/>
  <c r="D22" i="5"/>
  <c r="D21" i="5"/>
  <c r="D20" i="5"/>
  <c r="E8" i="6" s="1"/>
  <c r="D19" i="5"/>
  <c r="D18" i="5"/>
  <c r="D17" i="5"/>
  <c r="E7" i="6" s="1"/>
  <c r="D16" i="5"/>
  <c r="D15" i="5"/>
  <c r="D14" i="5"/>
  <c r="E6" i="6" s="1"/>
  <c r="D13" i="5"/>
  <c r="D12" i="5"/>
  <c r="D11" i="5"/>
  <c r="E5" i="6" s="1"/>
  <c r="D7" i="5"/>
  <c r="D6" i="5"/>
  <c r="D5" i="5"/>
  <c r="E3" i="6" s="1"/>
  <c r="D4" i="5"/>
  <c r="D3" i="5"/>
  <c r="D2" i="5"/>
  <c r="E2" i="6" s="1"/>
  <c r="D10" i="5"/>
  <c r="D9" i="5"/>
  <c r="D8" i="5"/>
  <c r="E4" i="6" s="1"/>
  <c r="D117" i="5"/>
  <c r="D95" i="5"/>
  <c r="E33" i="6" s="1"/>
  <c r="D92" i="5"/>
  <c r="E32" i="6" s="1"/>
  <c r="D145" i="1"/>
  <c r="D144" i="1"/>
  <c r="E49" i="2" s="1"/>
  <c r="D143" i="1"/>
  <c r="D49" i="2" s="1"/>
  <c r="D142" i="1"/>
  <c r="D141" i="1"/>
  <c r="D140" i="1"/>
  <c r="E48" i="2" s="1"/>
  <c r="D139" i="1"/>
  <c r="D138" i="1"/>
  <c r="D137" i="1"/>
  <c r="E47" i="2" s="1"/>
  <c r="D136" i="1"/>
  <c r="D135" i="1"/>
  <c r="D134" i="1"/>
  <c r="E46" i="2" s="1"/>
  <c r="D133" i="1"/>
  <c r="D132" i="1"/>
  <c r="D131" i="1"/>
  <c r="E45" i="2" s="1"/>
  <c r="D130" i="1"/>
  <c r="D129" i="1"/>
  <c r="D128" i="1"/>
  <c r="E44" i="2" s="1"/>
  <c r="D127" i="1"/>
  <c r="D126" i="1"/>
  <c r="D125" i="1"/>
  <c r="E43" i="2" s="1"/>
  <c r="D124" i="1"/>
  <c r="D123" i="1"/>
  <c r="D122" i="1"/>
  <c r="E42" i="2" s="1"/>
  <c r="D121" i="1"/>
  <c r="D120" i="1"/>
  <c r="E41" i="2" s="1"/>
  <c r="D119" i="1"/>
  <c r="D41" i="2" s="1"/>
  <c r="D118" i="1"/>
  <c r="D117" i="1"/>
  <c r="D116" i="1"/>
  <c r="E40" i="2" s="1"/>
  <c r="D115" i="1"/>
  <c r="D114" i="1"/>
  <c r="D113" i="1"/>
  <c r="E39" i="2" s="1"/>
  <c r="D108" i="1"/>
  <c r="D112" i="1"/>
  <c r="D111" i="1"/>
  <c r="D110" i="1"/>
  <c r="D38" i="2" s="1"/>
  <c r="D109" i="1"/>
  <c r="D107" i="1"/>
  <c r="E37" i="2" s="1"/>
  <c r="D106" i="1"/>
  <c r="D105" i="1"/>
  <c r="D104" i="1"/>
  <c r="E36" i="2" s="1"/>
  <c r="D103" i="1"/>
  <c r="D102" i="1"/>
  <c r="D101" i="1"/>
  <c r="E35" i="2" s="1"/>
  <c r="D100" i="1"/>
  <c r="D99" i="1"/>
  <c r="D98" i="1"/>
  <c r="E34" i="2" s="1"/>
  <c r="D97" i="1"/>
  <c r="D96" i="1"/>
  <c r="E33" i="2" s="1"/>
  <c r="D95" i="1"/>
  <c r="D33" i="2" s="1"/>
  <c r="D94" i="1"/>
  <c r="D93" i="1"/>
  <c r="D92" i="1"/>
  <c r="E32" i="2" s="1"/>
  <c r="D90" i="1"/>
  <c r="D89" i="1"/>
  <c r="E31" i="2" s="1"/>
  <c r="D88" i="1"/>
  <c r="D87" i="1"/>
  <c r="D86" i="1"/>
  <c r="E30" i="2" s="1"/>
  <c r="D85" i="1"/>
  <c r="D84" i="1"/>
  <c r="E29" i="2" s="1"/>
  <c r="D83" i="1"/>
  <c r="D29" i="2" s="1"/>
  <c r="D82" i="1"/>
  <c r="D81" i="1"/>
  <c r="D80" i="1"/>
  <c r="E28" i="2" s="1"/>
  <c r="D79" i="1"/>
  <c r="D78" i="1"/>
  <c r="D77" i="1"/>
  <c r="E27" i="2" s="1"/>
  <c r="D76" i="1"/>
  <c r="D26" i="2" s="1"/>
  <c r="D75" i="1"/>
  <c r="D74" i="1"/>
  <c r="E26" i="2" s="1"/>
  <c r="D73" i="1"/>
  <c r="D72" i="1"/>
  <c r="D71" i="1"/>
  <c r="E25" i="2" s="1"/>
  <c r="D70" i="1"/>
  <c r="D69" i="1"/>
  <c r="D68" i="1"/>
  <c r="E24" i="2" s="1"/>
  <c r="D8" i="1"/>
  <c r="E4" i="2" s="1"/>
  <c r="D6" i="1"/>
  <c r="E3" i="2" s="1"/>
  <c r="D26" i="6" l="1"/>
  <c r="D6" i="4"/>
  <c r="D4" i="2"/>
  <c r="D24" i="2"/>
  <c r="D28" i="2"/>
  <c r="D32" i="2"/>
  <c r="D36" i="2"/>
  <c r="D40" i="2"/>
  <c r="D44" i="2"/>
  <c r="D48" i="2"/>
  <c r="D4" i="6"/>
  <c r="D8" i="6"/>
  <c r="D12" i="6"/>
  <c r="D16" i="6"/>
  <c r="D20" i="6"/>
  <c r="D24" i="6"/>
  <c r="D28" i="6"/>
  <c r="D32" i="6"/>
  <c r="D36" i="6"/>
  <c r="D40" i="6"/>
  <c r="D4" i="4"/>
  <c r="D8" i="4"/>
  <c r="D12" i="4"/>
  <c r="D20" i="4"/>
  <c r="D24" i="4"/>
  <c r="D28" i="4"/>
  <c r="D32" i="4"/>
  <c r="D5" i="8"/>
  <c r="D9" i="8"/>
  <c r="D13" i="8"/>
  <c r="D21" i="8"/>
  <c r="D25" i="8"/>
  <c r="D29" i="8"/>
  <c r="D46" i="2"/>
  <c r="D19" i="8"/>
  <c r="D10" i="6"/>
  <c r="D25" i="2"/>
  <c r="D37" i="2"/>
  <c r="D45" i="2"/>
  <c r="D5" i="6"/>
  <c r="D13" i="6"/>
  <c r="D21" i="6"/>
  <c r="D29" i="6"/>
  <c r="D33" i="6"/>
  <c r="D9" i="4"/>
  <c r="D13" i="4"/>
  <c r="D25" i="4"/>
  <c r="D29" i="4"/>
  <c r="D2" i="8"/>
  <c r="D10" i="8"/>
  <c r="D26" i="8"/>
  <c r="D30" i="8"/>
  <c r="D31" i="8"/>
  <c r="E38" i="2"/>
  <c r="E18" i="6"/>
  <c r="D3" i="2"/>
  <c r="D27" i="2"/>
  <c r="D31" i="2"/>
  <c r="D35" i="2"/>
  <c r="D39" i="2"/>
  <c r="D43" i="2"/>
  <c r="D47" i="2"/>
  <c r="D3" i="6"/>
  <c r="D7" i="6"/>
  <c r="D11" i="6"/>
  <c r="D15" i="6"/>
  <c r="D19" i="6"/>
  <c r="D23" i="6"/>
  <c r="D27" i="6"/>
  <c r="D31" i="6"/>
  <c r="D35" i="6"/>
  <c r="D39" i="6"/>
  <c r="D3" i="4"/>
  <c r="D7" i="4"/>
  <c r="D11" i="4"/>
  <c r="D15" i="4"/>
  <c r="D19" i="4"/>
  <c r="D27" i="4"/>
  <c r="D31" i="4"/>
  <c r="D4" i="8"/>
  <c r="D8" i="8"/>
  <c r="D12" i="8"/>
  <c r="D20" i="8"/>
  <c r="D24" i="8"/>
  <c r="D28" i="8"/>
  <c r="D32" i="8"/>
</calcChain>
</file>

<file path=xl/sharedStrings.xml><?xml version="1.0" encoding="utf-8"?>
<sst xmlns="http://schemas.openxmlformats.org/spreadsheetml/2006/main" count="1236" uniqueCount="24">
  <si>
    <t>Condition</t>
  </si>
  <si>
    <t>S1</t>
  </si>
  <si>
    <t>S2</t>
  </si>
  <si>
    <t>Fac1</t>
  </si>
  <si>
    <t>Fac2</t>
  </si>
  <si>
    <t>Fac3</t>
  </si>
  <si>
    <t>Coop1</t>
  </si>
  <si>
    <t>Coop2</t>
  </si>
  <si>
    <t>Coop3</t>
  </si>
  <si>
    <t>Comp1</t>
  </si>
  <si>
    <t>Comp2</t>
  </si>
  <si>
    <t>Comp3</t>
  </si>
  <si>
    <t>Time</t>
  </si>
  <si>
    <t>Plate</t>
  </si>
  <si>
    <t>Value</t>
  </si>
  <si>
    <t>E</t>
  </si>
  <si>
    <t>S</t>
  </si>
  <si>
    <t>Average</t>
  </si>
  <si>
    <t>STDEV</t>
  </si>
  <si>
    <t>Start</t>
  </si>
  <si>
    <t>S control</t>
  </si>
  <si>
    <t>Coop control</t>
  </si>
  <si>
    <t>Fac control</t>
  </si>
  <si>
    <t>Comp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</si>
</sst>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3E6-827A-6F4E-A16F-DB17306347EF}">
  <dimension ref="A1:D145"/>
  <sheetViews>
    <sheetView workbookViewId="0">
      <selection activeCell="G5" sqref="G5:K53"/>
    </sheetView>
  </sheetViews>
  <sheetFormatPr baseColWidth="10" defaultRowHeight="16" x14ac:dyDescent="0.2"/>
  <cols>
    <col min="4" max="4" width="12.1640625" bestFit="1" customWidth="1"/>
    <col min="10" max="10" width="11.1640625" bestFit="1" customWidth="1"/>
  </cols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</v>
      </c>
      <c r="B2">
        <v>0</v>
      </c>
      <c r="C2" t="s">
        <v>15</v>
      </c>
      <c r="D2">
        <v>1</v>
      </c>
    </row>
    <row r="3" spans="1:4" x14ac:dyDescent="0.2">
      <c r="A3" t="s">
        <v>1</v>
      </c>
      <c r="B3">
        <v>0</v>
      </c>
      <c r="C3" t="s">
        <v>15</v>
      </c>
      <c r="D3">
        <v>1</v>
      </c>
    </row>
    <row r="4" spans="1:4" x14ac:dyDescent="0.2">
      <c r="A4" t="s">
        <v>1</v>
      </c>
      <c r="B4">
        <v>0</v>
      </c>
      <c r="C4" t="s">
        <v>15</v>
      </c>
      <c r="D4">
        <v>1</v>
      </c>
    </row>
    <row r="5" spans="1:4" x14ac:dyDescent="0.2">
      <c r="A5" t="s">
        <v>2</v>
      </c>
      <c r="B5">
        <v>0</v>
      </c>
      <c r="C5" t="s">
        <v>15</v>
      </c>
      <c r="D5">
        <v>1</v>
      </c>
    </row>
    <row r="6" spans="1:4" x14ac:dyDescent="0.2">
      <c r="A6" t="s">
        <v>2</v>
      </c>
      <c r="B6">
        <v>0</v>
      </c>
      <c r="C6" t="s">
        <v>15</v>
      </c>
      <c r="D6">
        <f>1/(0.025*10^0)</f>
        <v>40</v>
      </c>
    </row>
    <row r="7" spans="1:4" x14ac:dyDescent="0.2">
      <c r="A7" t="s">
        <v>2</v>
      </c>
      <c r="B7">
        <v>0</v>
      </c>
      <c r="C7" t="s">
        <v>15</v>
      </c>
      <c r="D7">
        <v>1</v>
      </c>
    </row>
    <row r="8" spans="1:4" x14ac:dyDescent="0.2">
      <c r="A8" t="s">
        <v>3</v>
      </c>
      <c r="B8">
        <v>0</v>
      </c>
      <c r="C8" t="s">
        <v>15</v>
      </c>
      <c r="D8">
        <f>1/(0.025*10^0)</f>
        <v>40</v>
      </c>
    </row>
    <row r="9" spans="1:4" x14ac:dyDescent="0.2">
      <c r="A9" t="s">
        <v>3</v>
      </c>
      <c r="B9">
        <v>0</v>
      </c>
      <c r="C9" t="s">
        <v>15</v>
      </c>
      <c r="D9">
        <v>1</v>
      </c>
    </row>
    <row r="10" spans="1:4" x14ac:dyDescent="0.2">
      <c r="A10" t="s">
        <v>3</v>
      </c>
      <c r="B10">
        <v>0</v>
      </c>
      <c r="C10" t="s">
        <v>15</v>
      </c>
      <c r="D10">
        <v>1</v>
      </c>
    </row>
    <row r="11" spans="1:4" x14ac:dyDescent="0.2">
      <c r="A11" t="s">
        <v>4</v>
      </c>
      <c r="B11">
        <v>0</v>
      </c>
      <c r="C11" t="s">
        <v>15</v>
      </c>
      <c r="D11">
        <v>1</v>
      </c>
    </row>
    <row r="12" spans="1:4" x14ac:dyDescent="0.2">
      <c r="A12" t="s">
        <v>4</v>
      </c>
      <c r="B12">
        <v>0</v>
      </c>
      <c r="C12" t="s">
        <v>15</v>
      </c>
      <c r="D12">
        <v>1</v>
      </c>
    </row>
    <row r="13" spans="1:4" x14ac:dyDescent="0.2">
      <c r="A13" t="s">
        <v>4</v>
      </c>
      <c r="B13">
        <v>0</v>
      </c>
      <c r="C13" t="s">
        <v>15</v>
      </c>
      <c r="D13">
        <v>1</v>
      </c>
    </row>
    <row r="14" spans="1:4" x14ac:dyDescent="0.2">
      <c r="A14" t="s">
        <v>5</v>
      </c>
      <c r="B14">
        <v>0</v>
      </c>
      <c r="C14" t="s">
        <v>15</v>
      </c>
      <c r="D14" s="1">
        <v>40</v>
      </c>
    </row>
    <row r="15" spans="1:4" x14ac:dyDescent="0.2">
      <c r="A15" t="s">
        <v>5</v>
      </c>
      <c r="B15">
        <v>0</v>
      </c>
      <c r="C15" t="s">
        <v>15</v>
      </c>
      <c r="D15">
        <v>1</v>
      </c>
    </row>
    <row r="16" spans="1:4" x14ac:dyDescent="0.2">
      <c r="A16" t="s">
        <v>5</v>
      </c>
      <c r="B16">
        <v>0</v>
      </c>
      <c r="C16" t="s">
        <v>15</v>
      </c>
      <c r="D16">
        <v>1</v>
      </c>
    </row>
    <row r="17" spans="1:4" x14ac:dyDescent="0.2">
      <c r="A17" t="s">
        <v>6</v>
      </c>
      <c r="B17">
        <v>0</v>
      </c>
      <c r="C17" t="s">
        <v>15</v>
      </c>
      <c r="D17">
        <v>1</v>
      </c>
    </row>
    <row r="18" spans="1:4" x14ac:dyDescent="0.2">
      <c r="A18" t="s">
        <v>6</v>
      </c>
      <c r="B18">
        <v>0</v>
      </c>
      <c r="C18" t="s">
        <v>15</v>
      </c>
      <c r="D18">
        <v>1</v>
      </c>
    </row>
    <row r="19" spans="1:4" x14ac:dyDescent="0.2">
      <c r="A19" t="s">
        <v>6</v>
      </c>
      <c r="B19">
        <v>0</v>
      </c>
      <c r="C19" t="s">
        <v>15</v>
      </c>
      <c r="D19">
        <v>1</v>
      </c>
    </row>
    <row r="20" spans="1:4" x14ac:dyDescent="0.2">
      <c r="A20" t="s">
        <v>7</v>
      </c>
      <c r="B20">
        <v>0</v>
      </c>
      <c r="C20" t="s">
        <v>15</v>
      </c>
      <c r="D20">
        <v>1</v>
      </c>
    </row>
    <row r="21" spans="1:4" x14ac:dyDescent="0.2">
      <c r="A21" t="s">
        <v>7</v>
      </c>
      <c r="B21">
        <v>0</v>
      </c>
      <c r="C21" t="s">
        <v>15</v>
      </c>
      <c r="D21">
        <v>1</v>
      </c>
    </row>
    <row r="22" spans="1:4" x14ac:dyDescent="0.2">
      <c r="A22" t="s">
        <v>7</v>
      </c>
      <c r="B22">
        <v>0</v>
      </c>
      <c r="C22" t="s">
        <v>15</v>
      </c>
      <c r="D22">
        <v>1</v>
      </c>
    </row>
    <row r="23" spans="1:4" x14ac:dyDescent="0.2">
      <c r="A23" t="s">
        <v>8</v>
      </c>
      <c r="B23">
        <v>0</v>
      </c>
      <c r="C23" t="s">
        <v>15</v>
      </c>
      <c r="D23" s="1">
        <v>40</v>
      </c>
    </row>
    <row r="24" spans="1:4" x14ac:dyDescent="0.2">
      <c r="A24" t="s">
        <v>8</v>
      </c>
      <c r="B24">
        <v>0</v>
      </c>
      <c r="C24" t="s">
        <v>15</v>
      </c>
      <c r="D24">
        <v>1</v>
      </c>
    </row>
    <row r="25" spans="1:4" x14ac:dyDescent="0.2">
      <c r="A25" t="s">
        <v>8</v>
      </c>
      <c r="B25">
        <v>0</v>
      </c>
      <c r="C25" t="s">
        <v>15</v>
      </c>
      <c r="D25">
        <v>1</v>
      </c>
    </row>
    <row r="26" spans="1:4" x14ac:dyDescent="0.2">
      <c r="A26" t="s">
        <v>9</v>
      </c>
      <c r="B26">
        <v>0</v>
      </c>
      <c r="C26" t="s">
        <v>15</v>
      </c>
      <c r="D26" s="1">
        <v>40</v>
      </c>
    </row>
    <row r="27" spans="1:4" x14ac:dyDescent="0.2">
      <c r="A27" t="s">
        <v>9</v>
      </c>
      <c r="B27">
        <v>0</v>
      </c>
      <c r="C27" t="s">
        <v>15</v>
      </c>
      <c r="D27">
        <v>1</v>
      </c>
    </row>
    <row r="28" spans="1:4" x14ac:dyDescent="0.2">
      <c r="A28" t="s">
        <v>9</v>
      </c>
      <c r="B28">
        <v>0</v>
      </c>
      <c r="C28" t="s">
        <v>15</v>
      </c>
      <c r="D28">
        <v>1</v>
      </c>
    </row>
    <row r="29" spans="1:4" x14ac:dyDescent="0.2">
      <c r="A29" t="s">
        <v>10</v>
      </c>
      <c r="B29">
        <v>0</v>
      </c>
      <c r="C29" t="s">
        <v>15</v>
      </c>
      <c r="D29">
        <v>1</v>
      </c>
    </row>
    <row r="30" spans="1:4" x14ac:dyDescent="0.2">
      <c r="A30" t="s">
        <v>10</v>
      </c>
      <c r="B30">
        <v>0</v>
      </c>
      <c r="C30" t="s">
        <v>15</v>
      </c>
      <c r="D30">
        <v>1</v>
      </c>
    </row>
    <row r="31" spans="1:4" x14ac:dyDescent="0.2">
      <c r="A31" t="s">
        <v>10</v>
      </c>
      <c r="B31">
        <v>0</v>
      </c>
      <c r="C31" t="s">
        <v>15</v>
      </c>
      <c r="D31">
        <v>1</v>
      </c>
    </row>
    <row r="32" spans="1:4" x14ac:dyDescent="0.2">
      <c r="A32" t="s">
        <v>11</v>
      </c>
      <c r="B32">
        <v>0</v>
      </c>
      <c r="C32" t="s">
        <v>15</v>
      </c>
      <c r="D32" s="1">
        <v>40</v>
      </c>
    </row>
    <row r="33" spans="1:4" x14ac:dyDescent="0.2">
      <c r="A33" t="s">
        <v>11</v>
      </c>
      <c r="B33">
        <v>0</v>
      </c>
      <c r="C33" t="s">
        <v>15</v>
      </c>
      <c r="D33">
        <v>1</v>
      </c>
    </row>
    <row r="34" spans="1:4" x14ac:dyDescent="0.2">
      <c r="A34" t="s">
        <v>11</v>
      </c>
      <c r="B34">
        <v>0</v>
      </c>
      <c r="C34" t="s">
        <v>15</v>
      </c>
      <c r="D34">
        <v>1</v>
      </c>
    </row>
    <row r="35" spans="1:4" x14ac:dyDescent="0.2">
      <c r="A35" t="s">
        <v>1</v>
      </c>
      <c r="B35">
        <v>0</v>
      </c>
      <c r="C35" t="s">
        <v>16</v>
      </c>
      <c r="D35" s="1">
        <v>40</v>
      </c>
    </row>
    <row r="36" spans="1:4" x14ac:dyDescent="0.2">
      <c r="A36" t="s">
        <v>1</v>
      </c>
      <c r="B36">
        <v>0</v>
      </c>
      <c r="C36" t="s">
        <v>16</v>
      </c>
      <c r="D36">
        <v>1</v>
      </c>
    </row>
    <row r="37" spans="1:4" x14ac:dyDescent="0.2">
      <c r="A37" t="s">
        <v>1</v>
      </c>
      <c r="B37">
        <v>0</v>
      </c>
      <c r="C37" t="s">
        <v>16</v>
      </c>
      <c r="D37">
        <v>1</v>
      </c>
    </row>
    <row r="38" spans="1:4" x14ac:dyDescent="0.2">
      <c r="A38" t="s">
        <v>2</v>
      </c>
      <c r="B38">
        <v>0</v>
      </c>
      <c r="C38" t="s">
        <v>16</v>
      </c>
      <c r="D38">
        <v>1</v>
      </c>
    </row>
    <row r="39" spans="1:4" x14ac:dyDescent="0.2">
      <c r="A39" t="s">
        <v>2</v>
      </c>
      <c r="B39">
        <v>0</v>
      </c>
      <c r="C39" t="s">
        <v>16</v>
      </c>
      <c r="D39">
        <v>1</v>
      </c>
    </row>
    <row r="40" spans="1:4" x14ac:dyDescent="0.2">
      <c r="A40" t="s">
        <v>2</v>
      </c>
      <c r="B40">
        <v>0</v>
      </c>
      <c r="C40" t="s">
        <v>16</v>
      </c>
      <c r="D40">
        <v>1</v>
      </c>
    </row>
    <row r="41" spans="1:4" x14ac:dyDescent="0.2">
      <c r="A41" t="s">
        <v>3</v>
      </c>
      <c r="B41">
        <v>0</v>
      </c>
      <c r="C41" t="s">
        <v>16</v>
      </c>
      <c r="D41" s="1">
        <v>40</v>
      </c>
    </row>
    <row r="42" spans="1:4" x14ac:dyDescent="0.2">
      <c r="A42" t="s">
        <v>3</v>
      </c>
      <c r="B42">
        <v>0</v>
      </c>
      <c r="C42" t="s">
        <v>16</v>
      </c>
      <c r="D42">
        <v>1</v>
      </c>
    </row>
    <row r="43" spans="1:4" x14ac:dyDescent="0.2">
      <c r="A43" t="s">
        <v>3</v>
      </c>
      <c r="B43">
        <v>0</v>
      </c>
      <c r="C43" t="s">
        <v>16</v>
      </c>
      <c r="D43">
        <v>1</v>
      </c>
    </row>
    <row r="44" spans="1:4" x14ac:dyDescent="0.2">
      <c r="A44" t="s">
        <v>4</v>
      </c>
      <c r="B44">
        <v>0</v>
      </c>
      <c r="C44" t="s">
        <v>16</v>
      </c>
      <c r="D44">
        <v>1</v>
      </c>
    </row>
    <row r="45" spans="1:4" x14ac:dyDescent="0.2">
      <c r="A45" t="s">
        <v>4</v>
      </c>
      <c r="B45">
        <v>0</v>
      </c>
      <c r="C45" t="s">
        <v>16</v>
      </c>
      <c r="D45">
        <v>1</v>
      </c>
    </row>
    <row r="46" spans="1:4" x14ac:dyDescent="0.2">
      <c r="A46" t="s">
        <v>4</v>
      </c>
      <c r="B46">
        <v>0</v>
      </c>
      <c r="C46" t="s">
        <v>16</v>
      </c>
      <c r="D46">
        <v>1</v>
      </c>
    </row>
    <row r="47" spans="1:4" x14ac:dyDescent="0.2">
      <c r="A47" t="s">
        <v>5</v>
      </c>
      <c r="B47">
        <v>0</v>
      </c>
      <c r="C47" t="s">
        <v>16</v>
      </c>
      <c r="D47">
        <v>1</v>
      </c>
    </row>
    <row r="48" spans="1:4" x14ac:dyDescent="0.2">
      <c r="A48" t="s">
        <v>5</v>
      </c>
      <c r="B48">
        <v>0</v>
      </c>
      <c r="C48" t="s">
        <v>16</v>
      </c>
      <c r="D48">
        <v>1</v>
      </c>
    </row>
    <row r="49" spans="1:4" x14ac:dyDescent="0.2">
      <c r="A49" t="s">
        <v>5</v>
      </c>
      <c r="B49">
        <v>0</v>
      </c>
      <c r="C49" t="s">
        <v>16</v>
      </c>
      <c r="D49">
        <v>1</v>
      </c>
    </row>
    <row r="50" spans="1:4" x14ac:dyDescent="0.2">
      <c r="A50" t="s">
        <v>6</v>
      </c>
      <c r="B50">
        <v>0</v>
      </c>
      <c r="C50" t="s">
        <v>16</v>
      </c>
      <c r="D50" s="1">
        <v>40</v>
      </c>
    </row>
    <row r="51" spans="1:4" x14ac:dyDescent="0.2">
      <c r="A51" t="s">
        <v>6</v>
      </c>
      <c r="B51">
        <v>0</v>
      </c>
      <c r="C51" t="s">
        <v>16</v>
      </c>
      <c r="D51">
        <v>1</v>
      </c>
    </row>
    <row r="52" spans="1:4" x14ac:dyDescent="0.2">
      <c r="A52" t="s">
        <v>6</v>
      </c>
      <c r="B52">
        <v>0</v>
      </c>
      <c r="C52" t="s">
        <v>16</v>
      </c>
      <c r="D52">
        <v>1</v>
      </c>
    </row>
    <row r="53" spans="1:4" x14ac:dyDescent="0.2">
      <c r="A53" t="s">
        <v>7</v>
      </c>
      <c r="B53">
        <v>0</v>
      </c>
      <c r="C53" t="s">
        <v>16</v>
      </c>
      <c r="D53">
        <v>1</v>
      </c>
    </row>
    <row r="54" spans="1:4" x14ac:dyDescent="0.2">
      <c r="A54" t="s">
        <v>7</v>
      </c>
      <c r="B54">
        <v>0</v>
      </c>
      <c r="C54" t="s">
        <v>16</v>
      </c>
      <c r="D54">
        <v>1</v>
      </c>
    </row>
    <row r="55" spans="1:4" x14ac:dyDescent="0.2">
      <c r="A55" t="s">
        <v>7</v>
      </c>
      <c r="B55">
        <v>0</v>
      </c>
      <c r="C55" t="s">
        <v>16</v>
      </c>
      <c r="D55">
        <v>1</v>
      </c>
    </row>
    <row r="56" spans="1:4" x14ac:dyDescent="0.2">
      <c r="A56" t="s">
        <v>8</v>
      </c>
      <c r="B56">
        <v>0</v>
      </c>
      <c r="C56" t="s">
        <v>16</v>
      </c>
      <c r="D56" s="1">
        <v>1</v>
      </c>
    </row>
    <row r="57" spans="1:4" x14ac:dyDescent="0.2">
      <c r="A57" t="s">
        <v>8</v>
      </c>
      <c r="B57">
        <v>0</v>
      </c>
      <c r="C57" t="s">
        <v>16</v>
      </c>
      <c r="D57">
        <v>1</v>
      </c>
    </row>
    <row r="58" spans="1:4" x14ac:dyDescent="0.2">
      <c r="A58" t="s">
        <v>8</v>
      </c>
      <c r="B58">
        <v>0</v>
      </c>
      <c r="C58" t="s">
        <v>16</v>
      </c>
      <c r="D58">
        <v>1</v>
      </c>
    </row>
    <row r="59" spans="1:4" x14ac:dyDescent="0.2">
      <c r="A59" t="s">
        <v>9</v>
      </c>
      <c r="B59">
        <v>0</v>
      </c>
      <c r="C59" t="s">
        <v>16</v>
      </c>
      <c r="D59">
        <v>1</v>
      </c>
    </row>
    <row r="60" spans="1:4" x14ac:dyDescent="0.2">
      <c r="A60" t="s">
        <v>9</v>
      </c>
      <c r="B60">
        <v>0</v>
      </c>
      <c r="C60" t="s">
        <v>16</v>
      </c>
      <c r="D60">
        <v>1</v>
      </c>
    </row>
    <row r="61" spans="1:4" x14ac:dyDescent="0.2">
      <c r="A61" t="s">
        <v>9</v>
      </c>
      <c r="B61">
        <v>0</v>
      </c>
      <c r="C61" t="s">
        <v>16</v>
      </c>
      <c r="D61">
        <v>1</v>
      </c>
    </row>
    <row r="62" spans="1:4" x14ac:dyDescent="0.2">
      <c r="A62" t="s">
        <v>10</v>
      </c>
      <c r="B62">
        <v>0</v>
      </c>
      <c r="C62" t="s">
        <v>16</v>
      </c>
      <c r="D62">
        <v>1</v>
      </c>
    </row>
    <row r="63" spans="1:4" x14ac:dyDescent="0.2">
      <c r="A63" t="s">
        <v>10</v>
      </c>
      <c r="B63">
        <v>0</v>
      </c>
      <c r="C63" t="s">
        <v>16</v>
      </c>
      <c r="D63">
        <v>1</v>
      </c>
    </row>
    <row r="64" spans="1:4" x14ac:dyDescent="0.2">
      <c r="A64" t="s">
        <v>10</v>
      </c>
      <c r="B64">
        <v>0</v>
      </c>
      <c r="C64" t="s">
        <v>16</v>
      </c>
      <c r="D64">
        <v>1</v>
      </c>
    </row>
    <row r="65" spans="1:4" x14ac:dyDescent="0.2">
      <c r="A65" t="s">
        <v>11</v>
      </c>
      <c r="B65">
        <v>0</v>
      </c>
      <c r="C65" t="s">
        <v>16</v>
      </c>
      <c r="D65">
        <v>1</v>
      </c>
    </row>
    <row r="66" spans="1:4" x14ac:dyDescent="0.2">
      <c r="A66" t="s">
        <v>11</v>
      </c>
      <c r="B66">
        <v>0</v>
      </c>
      <c r="C66" t="s">
        <v>16</v>
      </c>
      <c r="D66">
        <v>1</v>
      </c>
    </row>
    <row r="67" spans="1:4" x14ac:dyDescent="0.2">
      <c r="A67" t="s">
        <v>11</v>
      </c>
      <c r="B67">
        <v>0</v>
      </c>
      <c r="C67" t="s">
        <v>16</v>
      </c>
      <c r="D67">
        <v>1</v>
      </c>
    </row>
    <row r="68" spans="1:4" x14ac:dyDescent="0.2">
      <c r="A68" t="s">
        <v>1</v>
      </c>
      <c r="B68">
        <v>24</v>
      </c>
      <c r="C68" t="s">
        <v>15</v>
      </c>
      <c r="D68">
        <f>7/(0.002*10^-2)</f>
        <v>350000</v>
      </c>
    </row>
    <row r="69" spans="1:4" x14ac:dyDescent="0.2">
      <c r="A69" t="s">
        <v>1</v>
      </c>
      <c r="B69">
        <v>24</v>
      </c>
      <c r="C69" t="s">
        <v>15</v>
      </c>
      <c r="D69">
        <f>4/(0.002*10^-2)</f>
        <v>199999.99999999997</v>
      </c>
    </row>
    <row r="70" spans="1:4" x14ac:dyDescent="0.2">
      <c r="A70" t="s">
        <v>1</v>
      </c>
      <c r="B70">
        <v>24</v>
      </c>
      <c r="C70" t="s">
        <v>15</v>
      </c>
      <c r="D70">
        <f>5/(0.002*10^-2)</f>
        <v>249999.99999999997</v>
      </c>
    </row>
    <row r="71" spans="1:4" x14ac:dyDescent="0.2">
      <c r="A71" t="s">
        <v>2</v>
      </c>
      <c r="B71">
        <v>24</v>
      </c>
      <c r="C71" t="s">
        <v>15</v>
      </c>
      <c r="D71">
        <f>4/(0.002*10^-2)</f>
        <v>199999.99999999997</v>
      </c>
    </row>
    <row r="72" spans="1:4" x14ac:dyDescent="0.2">
      <c r="A72" t="s">
        <v>2</v>
      </c>
      <c r="B72">
        <v>24</v>
      </c>
      <c r="C72" t="s">
        <v>15</v>
      </c>
      <c r="D72">
        <f>6/(0.002*10^-2)</f>
        <v>300000</v>
      </c>
    </row>
    <row r="73" spans="1:4" x14ac:dyDescent="0.2">
      <c r="A73" t="s">
        <v>2</v>
      </c>
      <c r="B73">
        <v>24</v>
      </c>
      <c r="C73" t="s">
        <v>15</v>
      </c>
      <c r="D73">
        <f>3/(0.002*10^-2)</f>
        <v>150000</v>
      </c>
    </row>
    <row r="74" spans="1:4" x14ac:dyDescent="0.2">
      <c r="A74" t="s">
        <v>3</v>
      </c>
      <c r="B74">
        <v>24</v>
      </c>
      <c r="C74" t="s">
        <v>15</v>
      </c>
      <c r="D74">
        <f>11/(0.002*10^-5)</f>
        <v>550000000</v>
      </c>
    </row>
    <row r="75" spans="1:4" x14ac:dyDescent="0.2">
      <c r="A75" t="s">
        <v>3</v>
      </c>
      <c r="B75">
        <v>24</v>
      </c>
      <c r="C75" t="s">
        <v>15</v>
      </c>
      <c r="D75">
        <f>15/(0.002*10^-5)</f>
        <v>750000000</v>
      </c>
    </row>
    <row r="76" spans="1:4" x14ac:dyDescent="0.2">
      <c r="A76" t="s">
        <v>3</v>
      </c>
      <c r="B76">
        <v>24</v>
      </c>
      <c r="C76" t="s">
        <v>15</v>
      </c>
      <c r="D76">
        <f>16/(0.002*10^-5)</f>
        <v>800000000</v>
      </c>
    </row>
    <row r="77" spans="1:4" x14ac:dyDescent="0.2">
      <c r="A77" t="s">
        <v>4</v>
      </c>
      <c r="B77">
        <v>24</v>
      </c>
      <c r="C77" t="s">
        <v>15</v>
      </c>
      <c r="D77">
        <f>5/(0.002*10^-5)</f>
        <v>250000000</v>
      </c>
    </row>
    <row r="78" spans="1:4" x14ac:dyDescent="0.2">
      <c r="A78" t="s">
        <v>4</v>
      </c>
      <c r="B78">
        <v>24</v>
      </c>
      <c r="C78" t="s">
        <v>15</v>
      </c>
      <c r="D78">
        <f>12/(0.002*10^-5)</f>
        <v>600000000</v>
      </c>
    </row>
    <row r="79" spans="1:4" x14ac:dyDescent="0.2">
      <c r="A79" t="s">
        <v>4</v>
      </c>
      <c r="B79">
        <v>24</v>
      </c>
      <c r="C79" t="s">
        <v>15</v>
      </c>
      <c r="D79">
        <f>5/(0.002*10^-5)</f>
        <v>250000000</v>
      </c>
    </row>
    <row r="80" spans="1:4" x14ac:dyDescent="0.2">
      <c r="A80" t="s">
        <v>5</v>
      </c>
      <c r="B80">
        <v>24</v>
      </c>
      <c r="C80" t="s">
        <v>15</v>
      </c>
      <c r="D80">
        <f>7/(0.002*10^-6)</f>
        <v>3500000000</v>
      </c>
    </row>
    <row r="81" spans="1:4" x14ac:dyDescent="0.2">
      <c r="A81" t="s">
        <v>5</v>
      </c>
      <c r="B81">
        <v>24</v>
      </c>
      <c r="C81" t="s">
        <v>15</v>
      </c>
      <c r="D81">
        <f>21/(0.002*10^-6)</f>
        <v>10500000000</v>
      </c>
    </row>
    <row r="82" spans="1:4" x14ac:dyDescent="0.2">
      <c r="A82" t="s">
        <v>5</v>
      </c>
      <c r="B82">
        <v>24</v>
      </c>
      <c r="C82" t="s">
        <v>15</v>
      </c>
      <c r="D82">
        <f>18/(0.002*10^-6)</f>
        <v>9000000000</v>
      </c>
    </row>
    <row r="83" spans="1:4" x14ac:dyDescent="0.2">
      <c r="A83" t="s">
        <v>6</v>
      </c>
      <c r="B83">
        <v>24</v>
      </c>
      <c r="C83" t="s">
        <v>15</v>
      </c>
      <c r="D83">
        <f>3/(0.002*10^-5)</f>
        <v>150000000</v>
      </c>
    </row>
    <row r="84" spans="1:4" x14ac:dyDescent="0.2">
      <c r="A84" t="s">
        <v>6</v>
      </c>
      <c r="B84">
        <v>24</v>
      </c>
      <c r="C84" t="s">
        <v>15</v>
      </c>
      <c r="D84">
        <f>6/(0.002*10^-5)</f>
        <v>300000000</v>
      </c>
    </row>
    <row r="85" spans="1:4" x14ac:dyDescent="0.2">
      <c r="A85" t="s">
        <v>6</v>
      </c>
      <c r="B85">
        <v>24</v>
      </c>
      <c r="C85" t="s">
        <v>15</v>
      </c>
      <c r="D85">
        <f>6/(0.002*10^-5)</f>
        <v>300000000</v>
      </c>
    </row>
    <row r="86" spans="1:4" x14ac:dyDescent="0.2">
      <c r="A86" t="s">
        <v>7</v>
      </c>
      <c r="B86">
        <v>24</v>
      </c>
      <c r="C86" t="s">
        <v>15</v>
      </c>
      <c r="D86">
        <f>4/(0.002*10^-1)</f>
        <v>20000</v>
      </c>
    </row>
    <row r="87" spans="1:4" x14ac:dyDescent="0.2">
      <c r="A87" t="s">
        <v>7</v>
      </c>
      <c r="B87">
        <v>24</v>
      </c>
      <c r="C87" t="s">
        <v>15</v>
      </c>
      <c r="D87">
        <f>4/(0.002*10^-1)</f>
        <v>20000</v>
      </c>
    </row>
    <row r="88" spans="1:4" x14ac:dyDescent="0.2">
      <c r="A88" t="s">
        <v>7</v>
      </c>
      <c r="B88">
        <v>24</v>
      </c>
      <c r="C88" t="s">
        <v>15</v>
      </c>
      <c r="D88">
        <f>3/(0.002*10^-1)</f>
        <v>15000</v>
      </c>
    </row>
    <row r="89" spans="1:4" x14ac:dyDescent="0.2">
      <c r="A89" t="s">
        <v>9</v>
      </c>
      <c r="B89">
        <v>24</v>
      </c>
      <c r="C89" t="s">
        <v>15</v>
      </c>
      <c r="D89">
        <f>25/(0.002*10^-4)</f>
        <v>124999999.99999999</v>
      </c>
    </row>
    <row r="90" spans="1:4" x14ac:dyDescent="0.2">
      <c r="A90" t="s">
        <v>9</v>
      </c>
      <c r="B90">
        <v>24</v>
      </c>
      <c r="C90" t="s">
        <v>15</v>
      </c>
      <c r="D90">
        <f>32/(0.002*10^-4)</f>
        <v>160000000</v>
      </c>
    </row>
    <row r="91" spans="1:4" x14ac:dyDescent="0.2">
      <c r="A91" t="s">
        <v>9</v>
      </c>
      <c r="B91">
        <v>24</v>
      </c>
      <c r="C91" t="s">
        <v>15</v>
      </c>
      <c r="D91">
        <v>0</v>
      </c>
    </row>
    <row r="92" spans="1:4" x14ac:dyDescent="0.2">
      <c r="A92" t="s">
        <v>10</v>
      </c>
      <c r="B92">
        <v>24</v>
      </c>
      <c r="C92" t="s">
        <v>15</v>
      </c>
      <c r="D92">
        <f>3/(0.002*10^-4)</f>
        <v>14999999.999999998</v>
      </c>
    </row>
    <row r="93" spans="1:4" x14ac:dyDescent="0.2">
      <c r="A93" t="s">
        <v>10</v>
      </c>
      <c r="B93">
        <v>24</v>
      </c>
      <c r="C93" t="s">
        <v>15</v>
      </c>
      <c r="D93">
        <f>2/(0.002*10^-4)</f>
        <v>10000000</v>
      </c>
    </row>
    <row r="94" spans="1:4" x14ac:dyDescent="0.2">
      <c r="A94" t="s">
        <v>10</v>
      </c>
      <c r="B94">
        <v>24</v>
      </c>
      <c r="C94" t="s">
        <v>15</v>
      </c>
      <c r="D94">
        <f>7/(0.002*10^-4)</f>
        <v>35000000</v>
      </c>
    </row>
    <row r="95" spans="1:4" x14ac:dyDescent="0.2">
      <c r="A95" t="s">
        <v>11</v>
      </c>
      <c r="B95">
        <v>24</v>
      </c>
      <c r="C95" t="s">
        <v>15</v>
      </c>
      <c r="D95">
        <f>2/(0.002*10^-5)</f>
        <v>100000000</v>
      </c>
    </row>
    <row r="96" spans="1:4" x14ac:dyDescent="0.2">
      <c r="A96" t="s">
        <v>11</v>
      </c>
      <c r="B96">
        <v>24</v>
      </c>
      <c r="C96" t="s">
        <v>15</v>
      </c>
      <c r="D96">
        <f>3/(0.002*10^-5)</f>
        <v>150000000</v>
      </c>
    </row>
    <row r="97" spans="1:4" x14ac:dyDescent="0.2">
      <c r="A97" t="s">
        <v>11</v>
      </c>
      <c r="B97">
        <v>24</v>
      </c>
      <c r="C97" t="s">
        <v>15</v>
      </c>
      <c r="D97">
        <f>3/(0.002*10^-5)</f>
        <v>150000000</v>
      </c>
    </row>
    <row r="98" spans="1:4" x14ac:dyDescent="0.2">
      <c r="A98" t="s">
        <v>1</v>
      </c>
      <c r="B98">
        <v>24</v>
      </c>
      <c r="C98" t="s">
        <v>16</v>
      </c>
      <c r="D98">
        <f>3/(0.002*10^-6)</f>
        <v>1500000000</v>
      </c>
    </row>
    <row r="99" spans="1:4" x14ac:dyDescent="0.2">
      <c r="A99" t="s">
        <v>1</v>
      </c>
      <c r="B99">
        <v>24</v>
      </c>
      <c r="C99" t="s">
        <v>16</v>
      </c>
      <c r="D99">
        <f>2/(0.002*10^-6)</f>
        <v>999999999.99999988</v>
      </c>
    </row>
    <row r="100" spans="1:4" x14ac:dyDescent="0.2">
      <c r="A100" t="s">
        <v>1</v>
      </c>
      <c r="B100">
        <v>24</v>
      </c>
      <c r="C100" t="s">
        <v>16</v>
      </c>
      <c r="D100">
        <f>3/(0.002*10^-6)</f>
        <v>1500000000</v>
      </c>
    </row>
    <row r="101" spans="1:4" x14ac:dyDescent="0.2">
      <c r="A101" t="s">
        <v>2</v>
      </c>
      <c r="B101">
        <v>24</v>
      </c>
      <c r="C101" t="s">
        <v>16</v>
      </c>
      <c r="D101">
        <f>1/(0.002*10^-6)</f>
        <v>499999999.99999994</v>
      </c>
    </row>
    <row r="102" spans="1:4" x14ac:dyDescent="0.2">
      <c r="A102" t="s">
        <v>2</v>
      </c>
      <c r="B102">
        <v>24</v>
      </c>
      <c r="C102" t="s">
        <v>16</v>
      </c>
      <c r="D102">
        <f>2/(0.002*10^-6)</f>
        <v>999999999.99999988</v>
      </c>
    </row>
    <row r="103" spans="1:4" x14ac:dyDescent="0.2">
      <c r="A103" t="s">
        <v>2</v>
      </c>
      <c r="B103">
        <v>24</v>
      </c>
      <c r="C103" t="s">
        <v>16</v>
      </c>
      <c r="D103">
        <f>3/(0.002*10^-6)</f>
        <v>1500000000</v>
      </c>
    </row>
    <row r="104" spans="1:4" x14ac:dyDescent="0.2">
      <c r="A104" t="s">
        <v>3</v>
      </c>
      <c r="B104">
        <v>24</v>
      </c>
      <c r="C104" t="s">
        <v>16</v>
      </c>
      <c r="D104">
        <f>5/(0.002*10^-5)</f>
        <v>250000000</v>
      </c>
    </row>
    <row r="105" spans="1:4" x14ac:dyDescent="0.2">
      <c r="A105" t="s">
        <v>3</v>
      </c>
      <c r="B105">
        <v>24</v>
      </c>
      <c r="C105" t="s">
        <v>16</v>
      </c>
      <c r="D105">
        <f>6/(0.002*10^-5)</f>
        <v>300000000</v>
      </c>
    </row>
    <row r="106" spans="1:4" x14ac:dyDescent="0.2">
      <c r="A106" t="s">
        <v>3</v>
      </c>
      <c r="B106">
        <v>24</v>
      </c>
      <c r="C106" t="s">
        <v>16</v>
      </c>
      <c r="D106">
        <f>3/(0.002*10^-5)</f>
        <v>150000000</v>
      </c>
    </row>
    <row r="107" spans="1:4" x14ac:dyDescent="0.2">
      <c r="A107" t="s">
        <v>4</v>
      </c>
      <c r="B107">
        <v>24</v>
      </c>
      <c r="C107" t="s">
        <v>16</v>
      </c>
      <c r="D107">
        <f>4/(0.002*10^-5)</f>
        <v>200000000</v>
      </c>
    </row>
    <row r="108" spans="1:4" x14ac:dyDescent="0.2">
      <c r="A108" t="s">
        <v>4</v>
      </c>
      <c r="B108">
        <v>24</v>
      </c>
      <c r="C108" t="s">
        <v>16</v>
      </c>
      <c r="D108">
        <f>8/(0.002*10^-5)</f>
        <v>400000000</v>
      </c>
    </row>
    <row r="109" spans="1:4" x14ac:dyDescent="0.2">
      <c r="A109" t="s">
        <v>4</v>
      </c>
      <c r="B109">
        <v>24</v>
      </c>
      <c r="C109" t="s">
        <v>16</v>
      </c>
      <c r="D109">
        <f>2/(0.002*10^-5)</f>
        <v>100000000</v>
      </c>
    </row>
    <row r="110" spans="1:4" x14ac:dyDescent="0.2">
      <c r="A110" t="s">
        <v>5</v>
      </c>
      <c r="B110">
        <v>24</v>
      </c>
      <c r="C110" t="s">
        <v>16</v>
      </c>
      <c r="D110">
        <f>4/(0.002*10^-5)</f>
        <v>200000000</v>
      </c>
    </row>
    <row r="111" spans="1:4" x14ac:dyDescent="0.2">
      <c r="A111" t="s">
        <v>5</v>
      </c>
      <c r="B111">
        <v>24</v>
      </c>
      <c r="C111" t="s">
        <v>16</v>
      </c>
      <c r="D111">
        <f>5/(0.002*10^-5)</f>
        <v>250000000</v>
      </c>
    </row>
    <row r="112" spans="1:4" x14ac:dyDescent="0.2">
      <c r="A112" t="s">
        <v>5</v>
      </c>
      <c r="B112">
        <v>24</v>
      </c>
      <c r="C112" t="s">
        <v>16</v>
      </c>
      <c r="D112">
        <f>2/(0.002*10^-5)</f>
        <v>100000000</v>
      </c>
    </row>
    <row r="113" spans="1:4" x14ac:dyDescent="0.2">
      <c r="A113" t="s">
        <v>6</v>
      </c>
      <c r="B113">
        <v>24</v>
      </c>
      <c r="C113" t="s">
        <v>16</v>
      </c>
      <c r="D113">
        <f>5/(0.002*10^-5)</f>
        <v>250000000</v>
      </c>
    </row>
    <row r="114" spans="1:4" x14ac:dyDescent="0.2">
      <c r="A114" t="s">
        <v>6</v>
      </c>
      <c r="B114">
        <v>24</v>
      </c>
      <c r="C114" t="s">
        <v>16</v>
      </c>
      <c r="D114">
        <f>3/(0.002*10^-5)</f>
        <v>150000000</v>
      </c>
    </row>
    <row r="115" spans="1:4" x14ac:dyDescent="0.2">
      <c r="A115" t="s">
        <v>6</v>
      </c>
      <c r="B115">
        <v>24</v>
      </c>
      <c r="C115" t="s">
        <v>16</v>
      </c>
      <c r="D115">
        <f>4/(0.002*10^-5)</f>
        <v>200000000</v>
      </c>
    </row>
    <row r="116" spans="1:4" x14ac:dyDescent="0.2">
      <c r="A116" t="s">
        <v>7</v>
      </c>
      <c r="B116">
        <v>24</v>
      </c>
      <c r="C116" t="s">
        <v>16</v>
      </c>
      <c r="D116">
        <f>3/(0.002*10^-5)</f>
        <v>150000000</v>
      </c>
    </row>
    <row r="117" spans="1:4" x14ac:dyDescent="0.2">
      <c r="A117" t="s">
        <v>7</v>
      </c>
      <c r="B117">
        <v>24</v>
      </c>
      <c r="C117" t="s">
        <v>16</v>
      </c>
      <c r="D117">
        <f>7/(0.002*10^-5)</f>
        <v>350000000</v>
      </c>
    </row>
    <row r="118" spans="1:4" x14ac:dyDescent="0.2">
      <c r="A118" t="s">
        <v>7</v>
      </c>
      <c r="B118">
        <v>24</v>
      </c>
      <c r="C118" t="s">
        <v>16</v>
      </c>
      <c r="D118">
        <f>6/(0.002*10^-5)</f>
        <v>300000000</v>
      </c>
    </row>
    <row r="119" spans="1:4" x14ac:dyDescent="0.2">
      <c r="A119" t="s">
        <v>8</v>
      </c>
      <c r="B119">
        <v>24</v>
      </c>
      <c r="C119" t="s">
        <v>16</v>
      </c>
      <c r="D119">
        <f>6/(0.002*10^-4)</f>
        <v>29999999.999999996</v>
      </c>
    </row>
    <row r="120" spans="1:4" x14ac:dyDescent="0.2">
      <c r="A120" t="s">
        <v>8</v>
      </c>
      <c r="B120">
        <v>24</v>
      </c>
      <c r="C120" t="s">
        <v>16</v>
      </c>
      <c r="D120">
        <f>5/(0.002*10^-4)</f>
        <v>24999999.999999996</v>
      </c>
    </row>
    <row r="121" spans="1:4" x14ac:dyDescent="0.2">
      <c r="A121" t="s">
        <v>8</v>
      </c>
      <c r="B121">
        <v>24</v>
      </c>
      <c r="C121" t="s">
        <v>16</v>
      </c>
      <c r="D121">
        <f>5/(0.002*10^-4)</f>
        <v>24999999.999999996</v>
      </c>
    </row>
    <row r="122" spans="1:4" x14ac:dyDescent="0.2">
      <c r="A122" t="s">
        <v>10</v>
      </c>
      <c r="B122">
        <v>24</v>
      </c>
      <c r="C122" t="s">
        <v>16</v>
      </c>
      <c r="D122">
        <f>1/(0.002*10^-5)</f>
        <v>50000000</v>
      </c>
    </row>
    <row r="123" spans="1:4" x14ac:dyDescent="0.2">
      <c r="A123" t="s">
        <v>10</v>
      </c>
      <c r="B123">
        <v>24</v>
      </c>
      <c r="C123" t="s">
        <v>16</v>
      </c>
      <c r="D123">
        <f>5/(0.002*10^-5)</f>
        <v>250000000</v>
      </c>
    </row>
    <row r="124" spans="1:4" x14ac:dyDescent="0.2">
      <c r="A124" t="s">
        <v>10</v>
      </c>
      <c r="B124">
        <v>24</v>
      </c>
      <c r="C124" t="s">
        <v>16</v>
      </c>
      <c r="D124">
        <f>4/(0.002*10^-5)</f>
        <v>200000000</v>
      </c>
    </row>
    <row r="125" spans="1:4" x14ac:dyDescent="0.2">
      <c r="A125" t="s">
        <v>11</v>
      </c>
      <c r="B125">
        <v>24</v>
      </c>
      <c r="C125" t="s">
        <v>16</v>
      </c>
      <c r="D125">
        <f>10/(0.002*10^-5)</f>
        <v>500000000</v>
      </c>
    </row>
    <row r="126" spans="1:4" x14ac:dyDescent="0.2">
      <c r="A126" t="s">
        <v>11</v>
      </c>
      <c r="B126">
        <v>24</v>
      </c>
      <c r="C126" t="s">
        <v>16</v>
      </c>
      <c r="D126">
        <f>10/(0.002*10^-5)</f>
        <v>500000000</v>
      </c>
    </row>
    <row r="127" spans="1:4" x14ac:dyDescent="0.2">
      <c r="A127" t="s">
        <v>11</v>
      </c>
      <c r="B127">
        <v>24</v>
      </c>
      <c r="C127" t="s">
        <v>16</v>
      </c>
      <c r="D127">
        <f>3/(0.002*10^-5)</f>
        <v>150000000</v>
      </c>
    </row>
    <row r="128" spans="1:4" x14ac:dyDescent="0.2">
      <c r="A128" t="s">
        <v>6</v>
      </c>
      <c r="B128">
        <v>48</v>
      </c>
      <c r="C128" t="s">
        <v>15</v>
      </c>
      <c r="D128">
        <f>4/(0.002*10^-4)</f>
        <v>20000000</v>
      </c>
    </row>
    <row r="129" spans="1:4" x14ac:dyDescent="0.2">
      <c r="A129" t="s">
        <v>6</v>
      </c>
      <c r="B129">
        <v>48</v>
      </c>
      <c r="C129" t="s">
        <v>15</v>
      </c>
      <c r="D129">
        <f>6/(0.002*10^-4)</f>
        <v>29999999.999999996</v>
      </c>
    </row>
    <row r="130" spans="1:4" x14ac:dyDescent="0.2">
      <c r="A130" t="s">
        <v>6</v>
      </c>
      <c r="B130">
        <v>48</v>
      </c>
      <c r="C130" t="s">
        <v>15</v>
      </c>
      <c r="D130">
        <f>8/(0.002*10^-4)</f>
        <v>40000000</v>
      </c>
    </row>
    <row r="131" spans="1:4" x14ac:dyDescent="0.2">
      <c r="A131" t="s">
        <v>7</v>
      </c>
      <c r="B131">
        <v>48</v>
      </c>
      <c r="C131" t="s">
        <v>15</v>
      </c>
      <c r="D131">
        <f>10/(0.002*10^-2)</f>
        <v>499999.99999999994</v>
      </c>
    </row>
    <row r="132" spans="1:4" x14ac:dyDescent="0.2">
      <c r="A132" t="s">
        <v>7</v>
      </c>
      <c r="B132">
        <v>48</v>
      </c>
      <c r="C132" t="s">
        <v>15</v>
      </c>
      <c r="D132">
        <f>13/(0.002*10^-2)</f>
        <v>650000</v>
      </c>
    </row>
    <row r="133" spans="1:4" x14ac:dyDescent="0.2">
      <c r="A133" t="s">
        <v>7</v>
      </c>
      <c r="B133">
        <v>48</v>
      </c>
      <c r="C133" t="s">
        <v>15</v>
      </c>
      <c r="D133">
        <f>8/(0.002*10^-2)</f>
        <v>399999.99999999994</v>
      </c>
    </row>
    <row r="134" spans="1:4" x14ac:dyDescent="0.2">
      <c r="A134" t="s">
        <v>8</v>
      </c>
      <c r="B134">
        <v>48</v>
      </c>
      <c r="C134" t="s">
        <v>15</v>
      </c>
      <c r="D134">
        <f>12/(0.002*10^-2)</f>
        <v>600000</v>
      </c>
    </row>
    <row r="135" spans="1:4" x14ac:dyDescent="0.2">
      <c r="A135" t="s">
        <v>8</v>
      </c>
      <c r="B135">
        <v>48</v>
      </c>
      <c r="C135" t="s">
        <v>15</v>
      </c>
      <c r="D135">
        <f>9/(0.002*10^-2)</f>
        <v>449999.99999999994</v>
      </c>
    </row>
    <row r="136" spans="1:4" x14ac:dyDescent="0.2">
      <c r="A136" t="s">
        <v>8</v>
      </c>
      <c r="B136">
        <v>48</v>
      </c>
      <c r="C136" t="s">
        <v>15</v>
      </c>
      <c r="D136">
        <f>13/(0.002*10^-2)</f>
        <v>650000</v>
      </c>
    </row>
    <row r="137" spans="1:4" x14ac:dyDescent="0.2">
      <c r="A137" t="s">
        <v>6</v>
      </c>
      <c r="B137">
        <v>48</v>
      </c>
      <c r="C137" t="s">
        <v>16</v>
      </c>
      <c r="D137">
        <f>2/(0.002*10^-6)</f>
        <v>999999999.99999988</v>
      </c>
    </row>
    <row r="138" spans="1:4" x14ac:dyDescent="0.2">
      <c r="A138" t="s">
        <v>6</v>
      </c>
      <c r="B138">
        <v>48</v>
      </c>
      <c r="C138" t="s">
        <v>16</v>
      </c>
      <c r="D138">
        <f>3/(0.002*10^-6)</f>
        <v>1500000000</v>
      </c>
    </row>
    <row r="139" spans="1:4" x14ac:dyDescent="0.2">
      <c r="A139" t="s">
        <v>6</v>
      </c>
      <c r="B139">
        <v>48</v>
      </c>
      <c r="C139" t="s">
        <v>16</v>
      </c>
      <c r="D139">
        <f>1/(0.002*10^-6)</f>
        <v>499999999.99999994</v>
      </c>
    </row>
    <row r="140" spans="1:4" x14ac:dyDescent="0.2">
      <c r="A140" t="s">
        <v>7</v>
      </c>
      <c r="B140">
        <v>48</v>
      </c>
      <c r="C140" t="s">
        <v>16</v>
      </c>
      <c r="D140">
        <f>1/(0.002*10^-6)</f>
        <v>499999999.99999994</v>
      </c>
    </row>
    <row r="141" spans="1:4" x14ac:dyDescent="0.2">
      <c r="A141" t="s">
        <v>7</v>
      </c>
      <c r="B141">
        <v>48</v>
      </c>
      <c r="C141" t="s">
        <v>16</v>
      </c>
      <c r="D141">
        <f>1/(0.002*10^-6)</f>
        <v>499999999.99999994</v>
      </c>
    </row>
    <row r="142" spans="1:4" x14ac:dyDescent="0.2">
      <c r="A142" t="s">
        <v>7</v>
      </c>
      <c r="B142">
        <v>48</v>
      </c>
      <c r="C142" t="s">
        <v>16</v>
      </c>
      <c r="D142">
        <f>1/(0.002*10^-6)</f>
        <v>499999999.99999994</v>
      </c>
    </row>
    <row r="143" spans="1:4" x14ac:dyDescent="0.2">
      <c r="A143" t="s">
        <v>8</v>
      </c>
      <c r="B143">
        <v>48</v>
      </c>
      <c r="C143" t="s">
        <v>16</v>
      </c>
      <c r="D143">
        <f>1/(0.002*10^-6)</f>
        <v>499999999.99999994</v>
      </c>
    </row>
    <row r="144" spans="1:4" x14ac:dyDescent="0.2">
      <c r="A144" t="s">
        <v>8</v>
      </c>
      <c r="B144">
        <v>48</v>
      </c>
      <c r="C144" t="s">
        <v>16</v>
      </c>
      <c r="D144">
        <f>2/(0.002*10^-6)</f>
        <v>999999999.99999988</v>
      </c>
    </row>
    <row r="145" spans="1:4" x14ac:dyDescent="0.2">
      <c r="A145" t="s">
        <v>8</v>
      </c>
      <c r="B145">
        <v>48</v>
      </c>
      <c r="C145" t="s">
        <v>16</v>
      </c>
      <c r="D145">
        <f>3/(0.002*10^-6)</f>
        <v>1500000000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28F2-8798-014B-8076-91F6C3DE4553}">
  <dimension ref="A1:D121"/>
  <sheetViews>
    <sheetView topLeftCell="A13" workbookViewId="0">
      <selection activeCell="G5" sqref="G5:K45"/>
    </sheetView>
  </sheetViews>
  <sheetFormatPr baseColWidth="10" defaultRowHeight="16" x14ac:dyDescent="0.2"/>
  <cols>
    <col min="4" max="4" width="12.1640625" bestFit="1" customWidth="1"/>
    <col min="10" max="10" width="11.1640625" bestFit="1" customWidth="1"/>
  </cols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</v>
      </c>
      <c r="B2">
        <v>0</v>
      </c>
      <c r="C2" t="s">
        <v>15</v>
      </c>
      <c r="D2">
        <f>4/(0.025*10^0)</f>
        <v>160</v>
      </c>
    </row>
    <row r="3" spans="1:4" x14ac:dyDescent="0.2">
      <c r="A3" t="s">
        <v>1</v>
      </c>
      <c r="B3">
        <v>0</v>
      </c>
      <c r="C3" t="s">
        <v>15</v>
      </c>
      <c r="D3">
        <f>5/(0.025*10^0)</f>
        <v>200</v>
      </c>
    </row>
    <row r="4" spans="1:4" x14ac:dyDescent="0.2">
      <c r="A4" t="s">
        <v>1</v>
      </c>
      <c r="B4">
        <v>0</v>
      </c>
      <c r="C4" t="s">
        <v>15</v>
      </c>
      <c r="D4">
        <f>4/(0.025*10^0)</f>
        <v>160</v>
      </c>
    </row>
    <row r="5" spans="1:4" x14ac:dyDescent="0.2">
      <c r="A5" t="s">
        <v>2</v>
      </c>
      <c r="B5">
        <v>0</v>
      </c>
      <c r="C5" t="s">
        <v>15</v>
      </c>
      <c r="D5">
        <f>4/(0.025*10^0)</f>
        <v>160</v>
      </c>
    </row>
    <row r="6" spans="1:4" x14ac:dyDescent="0.2">
      <c r="A6" t="s">
        <v>2</v>
      </c>
      <c r="B6">
        <v>0</v>
      </c>
      <c r="C6" t="s">
        <v>15</v>
      </c>
      <c r="D6">
        <f>5/(0.025*10^0)</f>
        <v>200</v>
      </c>
    </row>
    <row r="7" spans="1:4" x14ac:dyDescent="0.2">
      <c r="A7" t="s">
        <v>2</v>
      </c>
      <c r="B7">
        <v>0</v>
      </c>
      <c r="C7" t="s">
        <v>15</v>
      </c>
      <c r="D7">
        <f>4/(0.025*10^0)</f>
        <v>160</v>
      </c>
    </row>
    <row r="8" spans="1:4" x14ac:dyDescent="0.2">
      <c r="A8" t="s">
        <v>3</v>
      </c>
      <c r="B8">
        <v>0</v>
      </c>
      <c r="C8" t="s">
        <v>15</v>
      </c>
      <c r="D8">
        <f>4/(0.025*10^0)</f>
        <v>160</v>
      </c>
    </row>
    <row r="9" spans="1:4" x14ac:dyDescent="0.2">
      <c r="A9" t="s">
        <v>3</v>
      </c>
      <c r="B9">
        <v>0</v>
      </c>
      <c r="C9" t="s">
        <v>15</v>
      </c>
      <c r="D9">
        <f>5/(0.025*10^0)</f>
        <v>200</v>
      </c>
    </row>
    <row r="10" spans="1:4" x14ac:dyDescent="0.2">
      <c r="A10" t="s">
        <v>3</v>
      </c>
      <c r="B10">
        <v>0</v>
      </c>
      <c r="C10" t="s">
        <v>15</v>
      </c>
      <c r="D10">
        <f>4/(0.025*10^0)</f>
        <v>160</v>
      </c>
    </row>
    <row r="11" spans="1:4" x14ac:dyDescent="0.2">
      <c r="A11" t="s">
        <v>4</v>
      </c>
      <c r="B11">
        <v>0</v>
      </c>
      <c r="C11" t="s">
        <v>15</v>
      </c>
      <c r="D11">
        <f>4/(0.025*10^0)</f>
        <v>160</v>
      </c>
    </row>
    <row r="12" spans="1:4" x14ac:dyDescent="0.2">
      <c r="A12" t="s">
        <v>4</v>
      </c>
      <c r="B12">
        <v>0</v>
      </c>
      <c r="C12" t="s">
        <v>15</v>
      </c>
      <c r="D12">
        <f>5/(0.025*10^0)</f>
        <v>200</v>
      </c>
    </row>
    <row r="13" spans="1:4" x14ac:dyDescent="0.2">
      <c r="A13" t="s">
        <v>4</v>
      </c>
      <c r="B13">
        <v>0</v>
      </c>
      <c r="C13" t="s">
        <v>15</v>
      </c>
      <c r="D13">
        <f>4/(0.025*10^0)</f>
        <v>160</v>
      </c>
    </row>
    <row r="14" spans="1:4" x14ac:dyDescent="0.2">
      <c r="A14" t="s">
        <v>5</v>
      </c>
      <c r="B14">
        <v>0</v>
      </c>
      <c r="C14" t="s">
        <v>15</v>
      </c>
      <c r="D14">
        <f>4/(0.025*10^0)</f>
        <v>160</v>
      </c>
    </row>
    <row r="15" spans="1:4" x14ac:dyDescent="0.2">
      <c r="A15" t="s">
        <v>5</v>
      </c>
      <c r="B15">
        <v>0</v>
      </c>
      <c r="C15" t="s">
        <v>15</v>
      </c>
      <c r="D15">
        <f>5/(0.025*10^0)</f>
        <v>200</v>
      </c>
    </row>
    <row r="16" spans="1:4" x14ac:dyDescent="0.2">
      <c r="A16" t="s">
        <v>5</v>
      </c>
      <c r="B16">
        <v>0</v>
      </c>
      <c r="C16" t="s">
        <v>15</v>
      </c>
      <c r="D16">
        <f>4/(0.025*10^0)</f>
        <v>160</v>
      </c>
    </row>
    <row r="17" spans="1:4" x14ac:dyDescent="0.2">
      <c r="A17" t="s">
        <v>6</v>
      </c>
      <c r="B17">
        <v>0</v>
      </c>
      <c r="C17" t="s">
        <v>15</v>
      </c>
      <c r="D17">
        <f>4/(0.025*10^0)</f>
        <v>160</v>
      </c>
    </row>
    <row r="18" spans="1:4" x14ac:dyDescent="0.2">
      <c r="A18" t="s">
        <v>6</v>
      </c>
      <c r="B18">
        <v>0</v>
      </c>
      <c r="C18" t="s">
        <v>15</v>
      </c>
      <c r="D18">
        <f>5/(0.025*10^0)</f>
        <v>200</v>
      </c>
    </row>
    <row r="19" spans="1:4" x14ac:dyDescent="0.2">
      <c r="A19" t="s">
        <v>6</v>
      </c>
      <c r="B19">
        <v>0</v>
      </c>
      <c r="C19" t="s">
        <v>15</v>
      </c>
      <c r="D19">
        <f>4/(0.025*10^0)</f>
        <v>160</v>
      </c>
    </row>
    <row r="20" spans="1:4" x14ac:dyDescent="0.2">
      <c r="A20" t="s">
        <v>7</v>
      </c>
      <c r="B20">
        <v>0</v>
      </c>
      <c r="C20" t="s">
        <v>15</v>
      </c>
      <c r="D20">
        <f>4/(0.025*10^0)</f>
        <v>160</v>
      </c>
    </row>
    <row r="21" spans="1:4" x14ac:dyDescent="0.2">
      <c r="A21" t="s">
        <v>7</v>
      </c>
      <c r="B21">
        <v>0</v>
      </c>
      <c r="C21" t="s">
        <v>15</v>
      </c>
      <c r="D21">
        <f>5/(0.025*10^0)</f>
        <v>200</v>
      </c>
    </row>
    <row r="22" spans="1:4" x14ac:dyDescent="0.2">
      <c r="A22" t="s">
        <v>7</v>
      </c>
      <c r="B22">
        <v>0</v>
      </c>
      <c r="C22" t="s">
        <v>15</v>
      </c>
      <c r="D22">
        <f>4/(0.025*10^0)</f>
        <v>160</v>
      </c>
    </row>
    <row r="23" spans="1:4" x14ac:dyDescent="0.2">
      <c r="A23" t="s">
        <v>8</v>
      </c>
      <c r="B23">
        <v>0</v>
      </c>
      <c r="C23" t="s">
        <v>15</v>
      </c>
      <c r="D23">
        <f>4/(0.025*10^0)</f>
        <v>160</v>
      </c>
    </row>
    <row r="24" spans="1:4" x14ac:dyDescent="0.2">
      <c r="A24" t="s">
        <v>8</v>
      </c>
      <c r="B24">
        <v>0</v>
      </c>
      <c r="C24" t="s">
        <v>15</v>
      </c>
      <c r="D24">
        <f>5/(0.025*10^0)</f>
        <v>200</v>
      </c>
    </row>
    <row r="25" spans="1:4" x14ac:dyDescent="0.2">
      <c r="A25" t="s">
        <v>8</v>
      </c>
      <c r="B25">
        <v>0</v>
      </c>
      <c r="C25" t="s">
        <v>15</v>
      </c>
      <c r="D25">
        <f>4/(0.025*10^0)</f>
        <v>160</v>
      </c>
    </row>
    <row r="26" spans="1:4" x14ac:dyDescent="0.2">
      <c r="A26" t="s">
        <v>9</v>
      </c>
      <c r="B26">
        <v>0</v>
      </c>
      <c r="C26" t="s">
        <v>15</v>
      </c>
      <c r="D26">
        <f>4/(0.025*10^0)</f>
        <v>160</v>
      </c>
    </row>
    <row r="27" spans="1:4" x14ac:dyDescent="0.2">
      <c r="A27" t="s">
        <v>9</v>
      </c>
      <c r="B27">
        <v>0</v>
      </c>
      <c r="C27" t="s">
        <v>15</v>
      </c>
      <c r="D27">
        <f>5/(0.025*10^0)</f>
        <v>200</v>
      </c>
    </row>
    <row r="28" spans="1:4" x14ac:dyDescent="0.2">
      <c r="A28" t="s">
        <v>9</v>
      </c>
      <c r="B28">
        <v>0</v>
      </c>
      <c r="C28" t="s">
        <v>15</v>
      </c>
      <c r="D28">
        <f>4/(0.025*10^0)</f>
        <v>160</v>
      </c>
    </row>
    <row r="29" spans="1:4" x14ac:dyDescent="0.2">
      <c r="A29" t="s">
        <v>10</v>
      </c>
      <c r="B29">
        <v>0</v>
      </c>
      <c r="C29" t="s">
        <v>15</v>
      </c>
      <c r="D29">
        <f>4/(0.025*10^0)</f>
        <v>160</v>
      </c>
    </row>
    <row r="30" spans="1:4" x14ac:dyDescent="0.2">
      <c r="A30" t="s">
        <v>10</v>
      </c>
      <c r="B30">
        <v>0</v>
      </c>
      <c r="C30" t="s">
        <v>15</v>
      </c>
      <c r="D30">
        <f>5/(0.025*10^0)</f>
        <v>200</v>
      </c>
    </row>
    <row r="31" spans="1:4" x14ac:dyDescent="0.2">
      <c r="A31" t="s">
        <v>10</v>
      </c>
      <c r="B31">
        <v>0</v>
      </c>
      <c r="C31" t="s">
        <v>15</v>
      </c>
      <c r="D31">
        <f>4/(0.025*10^0)</f>
        <v>160</v>
      </c>
    </row>
    <row r="32" spans="1:4" x14ac:dyDescent="0.2">
      <c r="A32" t="s">
        <v>11</v>
      </c>
      <c r="B32">
        <v>0</v>
      </c>
      <c r="C32" t="s">
        <v>15</v>
      </c>
      <c r="D32">
        <f>4/(0.025*10^0)</f>
        <v>160</v>
      </c>
    </row>
    <row r="33" spans="1:4" x14ac:dyDescent="0.2">
      <c r="A33" t="s">
        <v>11</v>
      </c>
      <c r="B33">
        <v>0</v>
      </c>
      <c r="C33" t="s">
        <v>15</v>
      </c>
      <c r="D33">
        <f>5/(0.025*10^0)</f>
        <v>200</v>
      </c>
    </row>
    <row r="34" spans="1:4" x14ac:dyDescent="0.2">
      <c r="A34" t="s">
        <v>11</v>
      </c>
      <c r="B34">
        <v>0</v>
      </c>
      <c r="C34" t="s">
        <v>15</v>
      </c>
      <c r="D34">
        <f>4/(0.025*10^0)</f>
        <v>160</v>
      </c>
    </row>
    <row r="35" spans="1:4" x14ac:dyDescent="0.2">
      <c r="A35" t="s">
        <v>1</v>
      </c>
      <c r="B35">
        <v>0</v>
      </c>
      <c r="C35" t="s">
        <v>16</v>
      </c>
      <c r="D35">
        <f>2/(0.025*10^0)</f>
        <v>80</v>
      </c>
    </row>
    <row r="36" spans="1:4" x14ac:dyDescent="0.2">
      <c r="A36" t="s">
        <v>1</v>
      </c>
      <c r="B36">
        <v>0</v>
      </c>
      <c r="C36" t="s">
        <v>16</v>
      </c>
      <c r="D36">
        <f>4/(0.025*10^0)</f>
        <v>160</v>
      </c>
    </row>
    <row r="37" spans="1:4" x14ac:dyDescent="0.2">
      <c r="A37" t="s">
        <v>1</v>
      </c>
      <c r="B37">
        <v>0</v>
      </c>
      <c r="C37" t="s">
        <v>16</v>
      </c>
      <c r="D37">
        <f>2/(0.025*10^0)</f>
        <v>80</v>
      </c>
    </row>
    <row r="38" spans="1:4" x14ac:dyDescent="0.2">
      <c r="A38" t="s">
        <v>2</v>
      </c>
      <c r="B38">
        <v>0</v>
      </c>
      <c r="C38" t="s">
        <v>16</v>
      </c>
      <c r="D38">
        <f>2/(0.025*10^0)</f>
        <v>80</v>
      </c>
    </row>
    <row r="39" spans="1:4" x14ac:dyDescent="0.2">
      <c r="A39" t="s">
        <v>2</v>
      </c>
      <c r="B39">
        <v>0</v>
      </c>
      <c r="C39" t="s">
        <v>16</v>
      </c>
      <c r="D39">
        <f>4/(0.025*10^0)</f>
        <v>160</v>
      </c>
    </row>
    <row r="40" spans="1:4" x14ac:dyDescent="0.2">
      <c r="A40" t="s">
        <v>2</v>
      </c>
      <c r="B40">
        <v>0</v>
      </c>
      <c r="C40" t="s">
        <v>16</v>
      </c>
      <c r="D40">
        <f>2/(0.025*10^0)</f>
        <v>80</v>
      </c>
    </row>
    <row r="41" spans="1:4" x14ac:dyDescent="0.2">
      <c r="A41" t="s">
        <v>3</v>
      </c>
      <c r="B41">
        <v>0</v>
      </c>
      <c r="C41" t="s">
        <v>16</v>
      </c>
      <c r="D41">
        <f>2/(0.025*10^0)</f>
        <v>80</v>
      </c>
    </row>
    <row r="42" spans="1:4" x14ac:dyDescent="0.2">
      <c r="A42" t="s">
        <v>3</v>
      </c>
      <c r="B42">
        <v>0</v>
      </c>
      <c r="C42" t="s">
        <v>16</v>
      </c>
      <c r="D42">
        <f>4/(0.025*10^0)</f>
        <v>160</v>
      </c>
    </row>
    <row r="43" spans="1:4" x14ac:dyDescent="0.2">
      <c r="A43" t="s">
        <v>3</v>
      </c>
      <c r="B43">
        <v>0</v>
      </c>
      <c r="C43" t="s">
        <v>16</v>
      </c>
      <c r="D43">
        <f>2/(0.025*10^0)</f>
        <v>80</v>
      </c>
    </row>
    <row r="44" spans="1:4" x14ac:dyDescent="0.2">
      <c r="A44" t="s">
        <v>4</v>
      </c>
      <c r="B44">
        <v>0</v>
      </c>
      <c r="C44" t="s">
        <v>16</v>
      </c>
      <c r="D44">
        <f>2/(0.025*10^0)</f>
        <v>80</v>
      </c>
    </row>
    <row r="45" spans="1:4" x14ac:dyDescent="0.2">
      <c r="A45" t="s">
        <v>4</v>
      </c>
      <c r="B45">
        <v>0</v>
      </c>
      <c r="C45" t="s">
        <v>16</v>
      </c>
      <c r="D45">
        <f>4/(0.025*10^0)</f>
        <v>160</v>
      </c>
    </row>
    <row r="46" spans="1:4" x14ac:dyDescent="0.2">
      <c r="A46" t="s">
        <v>4</v>
      </c>
      <c r="B46">
        <v>0</v>
      </c>
      <c r="C46" t="s">
        <v>16</v>
      </c>
      <c r="D46">
        <f>2/(0.025*10^0)</f>
        <v>80</v>
      </c>
    </row>
    <row r="47" spans="1:4" x14ac:dyDescent="0.2">
      <c r="A47" t="s">
        <v>5</v>
      </c>
      <c r="B47">
        <v>0</v>
      </c>
      <c r="C47" t="s">
        <v>16</v>
      </c>
      <c r="D47">
        <f>2/(0.025*10^0)</f>
        <v>80</v>
      </c>
    </row>
    <row r="48" spans="1:4" x14ac:dyDescent="0.2">
      <c r="A48" t="s">
        <v>5</v>
      </c>
      <c r="B48">
        <v>0</v>
      </c>
      <c r="C48" t="s">
        <v>16</v>
      </c>
      <c r="D48">
        <f>4/(0.025*10^0)</f>
        <v>160</v>
      </c>
    </row>
    <row r="49" spans="1:4" x14ac:dyDescent="0.2">
      <c r="A49" t="s">
        <v>5</v>
      </c>
      <c r="B49">
        <v>0</v>
      </c>
      <c r="C49" t="s">
        <v>16</v>
      </c>
      <c r="D49">
        <f>2/(0.025*10^0)</f>
        <v>80</v>
      </c>
    </row>
    <row r="50" spans="1:4" x14ac:dyDescent="0.2">
      <c r="A50" t="s">
        <v>6</v>
      </c>
      <c r="B50">
        <v>0</v>
      </c>
      <c r="C50" t="s">
        <v>16</v>
      </c>
      <c r="D50">
        <f>2/(0.025*10^0)</f>
        <v>80</v>
      </c>
    </row>
    <row r="51" spans="1:4" x14ac:dyDescent="0.2">
      <c r="A51" t="s">
        <v>6</v>
      </c>
      <c r="B51">
        <v>0</v>
      </c>
      <c r="C51" t="s">
        <v>16</v>
      </c>
      <c r="D51">
        <f>4/(0.025*10^0)</f>
        <v>160</v>
      </c>
    </row>
    <row r="52" spans="1:4" x14ac:dyDescent="0.2">
      <c r="A52" t="s">
        <v>6</v>
      </c>
      <c r="B52">
        <v>0</v>
      </c>
      <c r="C52" t="s">
        <v>16</v>
      </c>
      <c r="D52">
        <f>2/(0.025*10^0)</f>
        <v>80</v>
      </c>
    </row>
    <row r="53" spans="1:4" x14ac:dyDescent="0.2">
      <c r="A53" t="s">
        <v>7</v>
      </c>
      <c r="B53">
        <v>0</v>
      </c>
      <c r="C53" t="s">
        <v>16</v>
      </c>
      <c r="D53">
        <f>2/(0.025*10^0)</f>
        <v>80</v>
      </c>
    </row>
    <row r="54" spans="1:4" x14ac:dyDescent="0.2">
      <c r="A54" t="s">
        <v>7</v>
      </c>
      <c r="B54">
        <v>0</v>
      </c>
      <c r="C54" t="s">
        <v>16</v>
      </c>
      <c r="D54">
        <f>4/(0.025*10^0)</f>
        <v>160</v>
      </c>
    </row>
    <row r="55" spans="1:4" x14ac:dyDescent="0.2">
      <c r="A55" t="s">
        <v>7</v>
      </c>
      <c r="B55">
        <v>0</v>
      </c>
      <c r="C55" t="s">
        <v>16</v>
      </c>
      <c r="D55">
        <f>2/(0.025*10^0)</f>
        <v>80</v>
      </c>
    </row>
    <row r="56" spans="1:4" x14ac:dyDescent="0.2">
      <c r="A56" t="s">
        <v>8</v>
      </c>
      <c r="B56">
        <v>0</v>
      </c>
      <c r="C56" t="s">
        <v>16</v>
      </c>
      <c r="D56">
        <f>2/(0.025*10^0)</f>
        <v>80</v>
      </c>
    </row>
    <row r="57" spans="1:4" x14ac:dyDescent="0.2">
      <c r="A57" t="s">
        <v>8</v>
      </c>
      <c r="B57">
        <v>0</v>
      </c>
      <c r="C57" t="s">
        <v>16</v>
      </c>
      <c r="D57">
        <f>4/(0.025*10^0)</f>
        <v>160</v>
      </c>
    </row>
    <row r="58" spans="1:4" x14ac:dyDescent="0.2">
      <c r="A58" t="s">
        <v>8</v>
      </c>
      <c r="B58">
        <v>0</v>
      </c>
      <c r="C58" t="s">
        <v>16</v>
      </c>
      <c r="D58">
        <f>2/(0.025*10^0)</f>
        <v>80</v>
      </c>
    </row>
    <row r="59" spans="1:4" x14ac:dyDescent="0.2">
      <c r="A59" t="s">
        <v>9</v>
      </c>
      <c r="B59">
        <v>0</v>
      </c>
      <c r="C59" t="s">
        <v>16</v>
      </c>
      <c r="D59">
        <f>2/(0.025*10^0)</f>
        <v>80</v>
      </c>
    </row>
    <row r="60" spans="1:4" x14ac:dyDescent="0.2">
      <c r="A60" t="s">
        <v>9</v>
      </c>
      <c r="B60">
        <v>0</v>
      </c>
      <c r="C60" t="s">
        <v>16</v>
      </c>
      <c r="D60">
        <f>4/(0.025*10^0)</f>
        <v>160</v>
      </c>
    </row>
    <row r="61" spans="1:4" x14ac:dyDescent="0.2">
      <c r="A61" t="s">
        <v>9</v>
      </c>
      <c r="B61">
        <v>0</v>
      </c>
      <c r="C61" t="s">
        <v>16</v>
      </c>
      <c r="D61">
        <f>2/(0.025*10^0)</f>
        <v>80</v>
      </c>
    </row>
    <row r="62" spans="1:4" x14ac:dyDescent="0.2">
      <c r="A62" t="s">
        <v>10</v>
      </c>
      <c r="B62">
        <v>0</v>
      </c>
      <c r="C62" t="s">
        <v>16</v>
      </c>
      <c r="D62">
        <f>2/(0.025*10^0)</f>
        <v>80</v>
      </c>
    </row>
    <row r="63" spans="1:4" x14ac:dyDescent="0.2">
      <c r="A63" t="s">
        <v>10</v>
      </c>
      <c r="B63">
        <v>0</v>
      </c>
      <c r="C63" t="s">
        <v>16</v>
      </c>
      <c r="D63">
        <f>4/(0.025*10^0)</f>
        <v>160</v>
      </c>
    </row>
    <row r="64" spans="1:4" x14ac:dyDescent="0.2">
      <c r="A64" t="s">
        <v>10</v>
      </c>
      <c r="B64">
        <v>0</v>
      </c>
      <c r="C64" t="s">
        <v>16</v>
      </c>
      <c r="D64">
        <f>2/(0.025*10^0)</f>
        <v>80</v>
      </c>
    </row>
    <row r="65" spans="1:4" x14ac:dyDescent="0.2">
      <c r="A65" t="s">
        <v>11</v>
      </c>
      <c r="B65">
        <v>0</v>
      </c>
      <c r="C65" t="s">
        <v>16</v>
      </c>
      <c r="D65">
        <f>2/(0.025*10^0)</f>
        <v>80</v>
      </c>
    </row>
    <row r="66" spans="1:4" x14ac:dyDescent="0.2">
      <c r="A66" t="s">
        <v>11</v>
      </c>
      <c r="B66">
        <v>0</v>
      </c>
      <c r="C66" t="s">
        <v>16</v>
      </c>
      <c r="D66">
        <f>4/(0.025*10^0)</f>
        <v>160</v>
      </c>
    </row>
    <row r="67" spans="1:4" x14ac:dyDescent="0.2">
      <c r="A67" t="s">
        <v>11</v>
      </c>
      <c r="B67">
        <v>0</v>
      </c>
      <c r="C67" t="s">
        <v>16</v>
      </c>
      <c r="D67">
        <f>2/(0.025*10^0)</f>
        <v>80</v>
      </c>
    </row>
    <row r="68" spans="1:4" x14ac:dyDescent="0.2">
      <c r="A68" t="s">
        <v>1</v>
      </c>
      <c r="B68">
        <v>24</v>
      </c>
      <c r="C68" t="s">
        <v>15</v>
      </c>
      <c r="D68">
        <f>3/(0.002*10^-1)</f>
        <v>15000</v>
      </c>
    </row>
    <row r="69" spans="1:4" x14ac:dyDescent="0.2">
      <c r="A69" t="s">
        <v>1</v>
      </c>
      <c r="B69">
        <v>24</v>
      </c>
      <c r="C69" t="s">
        <v>15</v>
      </c>
      <c r="D69">
        <f>4/(0.002*10^-1)</f>
        <v>20000</v>
      </c>
    </row>
    <row r="70" spans="1:4" x14ac:dyDescent="0.2">
      <c r="A70" t="s">
        <v>1</v>
      </c>
      <c r="B70">
        <v>24</v>
      </c>
      <c r="C70" t="s">
        <v>15</v>
      </c>
      <c r="D70">
        <f>11/(0.002*10^-1)</f>
        <v>55000</v>
      </c>
    </row>
    <row r="71" spans="1:4" x14ac:dyDescent="0.2">
      <c r="A71" t="s">
        <v>2</v>
      </c>
      <c r="B71">
        <v>24</v>
      </c>
      <c r="C71" t="s">
        <v>15</v>
      </c>
      <c r="D71">
        <f>4/(0.002*10^-2)</f>
        <v>199999.99999999997</v>
      </c>
    </row>
    <row r="72" spans="1:4" x14ac:dyDescent="0.2">
      <c r="A72" t="s">
        <v>2</v>
      </c>
      <c r="B72">
        <v>24</v>
      </c>
      <c r="C72" t="s">
        <v>15</v>
      </c>
      <c r="D72">
        <f>1/(0.002*10^-2)</f>
        <v>49999.999999999993</v>
      </c>
    </row>
    <row r="73" spans="1:4" x14ac:dyDescent="0.2">
      <c r="A73" t="s">
        <v>2</v>
      </c>
      <c r="B73">
        <v>24</v>
      </c>
      <c r="C73" t="s">
        <v>15</v>
      </c>
      <c r="D73">
        <f>5/(0.002*10^-2)</f>
        <v>249999.99999999997</v>
      </c>
    </row>
    <row r="74" spans="1:4" x14ac:dyDescent="0.2">
      <c r="A74" t="s">
        <v>3</v>
      </c>
      <c r="B74">
        <v>24</v>
      </c>
      <c r="C74" t="s">
        <v>15</v>
      </c>
      <c r="D74">
        <f>4/(0.002*10^-5)</f>
        <v>200000000</v>
      </c>
    </row>
    <row r="75" spans="1:4" x14ac:dyDescent="0.2">
      <c r="A75" t="s">
        <v>3</v>
      </c>
      <c r="B75">
        <v>24</v>
      </c>
      <c r="C75" t="s">
        <v>15</v>
      </c>
      <c r="D75">
        <f>6/(0.002*10^-5)</f>
        <v>300000000</v>
      </c>
    </row>
    <row r="76" spans="1:4" x14ac:dyDescent="0.2">
      <c r="A76" t="s">
        <v>3</v>
      </c>
      <c r="B76">
        <v>24</v>
      </c>
      <c r="C76" t="s">
        <v>15</v>
      </c>
      <c r="D76">
        <f>12/(0.002*10^-5)</f>
        <v>600000000</v>
      </c>
    </row>
    <row r="77" spans="1:4" x14ac:dyDescent="0.2">
      <c r="A77" t="s">
        <v>4</v>
      </c>
      <c r="B77">
        <v>24</v>
      </c>
      <c r="C77" t="s">
        <v>15</v>
      </c>
      <c r="D77">
        <f>12/(0.002*10^-5)</f>
        <v>600000000</v>
      </c>
    </row>
    <row r="78" spans="1:4" x14ac:dyDescent="0.2">
      <c r="A78" t="s">
        <v>4</v>
      </c>
      <c r="B78">
        <v>24</v>
      </c>
      <c r="C78" t="s">
        <v>15</v>
      </c>
      <c r="D78">
        <f>22/(0.002*10^-5)</f>
        <v>1100000000</v>
      </c>
    </row>
    <row r="79" spans="1:4" x14ac:dyDescent="0.2">
      <c r="A79" t="s">
        <v>4</v>
      </c>
      <c r="B79">
        <v>24</v>
      </c>
      <c r="C79" t="s">
        <v>15</v>
      </c>
      <c r="D79">
        <f>25/(0.002*10^-5)</f>
        <v>1250000000</v>
      </c>
    </row>
    <row r="80" spans="1:4" x14ac:dyDescent="0.2">
      <c r="A80" t="s">
        <v>5</v>
      </c>
      <c r="B80">
        <v>24</v>
      </c>
      <c r="C80" t="s">
        <v>15</v>
      </c>
      <c r="D80">
        <f>12/(0.002*10^-6)</f>
        <v>6000000000</v>
      </c>
    </row>
    <row r="81" spans="1:4" x14ac:dyDescent="0.2">
      <c r="A81" t="s">
        <v>5</v>
      </c>
      <c r="B81">
        <v>24</v>
      </c>
      <c r="C81" t="s">
        <v>15</v>
      </c>
      <c r="D81">
        <f>7/(0.002*10^-6)</f>
        <v>3500000000</v>
      </c>
    </row>
    <row r="82" spans="1:4" x14ac:dyDescent="0.2">
      <c r="A82" t="s">
        <v>5</v>
      </c>
      <c r="B82">
        <v>24</v>
      </c>
      <c r="C82" t="s">
        <v>15</v>
      </c>
      <c r="D82">
        <f>6/(0.002*10^-6)</f>
        <v>3000000000</v>
      </c>
    </row>
    <row r="83" spans="1:4" x14ac:dyDescent="0.2">
      <c r="A83" t="s">
        <v>6</v>
      </c>
      <c r="B83">
        <v>24</v>
      </c>
      <c r="C83" t="s">
        <v>15</v>
      </c>
      <c r="D83">
        <f>7/(0.002*10^-4)</f>
        <v>35000000</v>
      </c>
    </row>
    <row r="84" spans="1:4" x14ac:dyDescent="0.2">
      <c r="A84" t="s">
        <v>6</v>
      </c>
      <c r="B84">
        <v>24</v>
      </c>
      <c r="C84" t="s">
        <v>15</v>
      </c>
      <c r="D84">
        <f>3/(0.002*10^-4)</f>
        <v>14999999.999999998</v>
      </c>
    </row>
    <row r="85" spans="1:4" x14ac:dyDescent="0.2">
      <c r="A85" t="s">
        <v>6</v>
      </c>
      <c r="B85">
        <v>24</v>
      </c>
      <c r="C85" t="s">
        <v>15</v>
      </c>
      <c r="D85">
        <f>7/(0.002*10^-4)</f>
        <v>35000000</v>
      </c>
    </row>
    <row r="86" spans="1:4" x14ac:dyDescent="0.2">
      <c r="A86" t="s">
        <v>7</v>
      </c>
      <c r="B86">
        <v>24</v>
      </c>
      <c r="C86" t="s">
        <v>15</v>
      </c>
      <c r="D86">
        <f>1/(0.002*10^-1)</f>
        <v>5000</v>
      </c>
    </row>
    <row r="87" spans="1:4" x14ac:dyDescent="0.2">
      <c r="A87" t="s">
        <v>7</v>
      </c>
      <c r="B87">
        <v>24</v>
      </c>
      <c r="C87" t="s">
        <v>15</v>
      </c>
      <c r="D87">
        <f>1/(0.002*10^-1)</f>
        <v>5000</v>
      </c>
    </row>
    <row r="88" spans="1:4" x14ac:dyDescent="0.2">
      <c r="A88" t="s">
        <v>7</v>
      </c>
      <c r="B88">
        <v>24</v>
      </c>
      <c r="C88" t="s">
        <v>15</v>
      </c>
      <c r="D88">
        <f>4/(0.002*10^-1)</f>
        <v>20000</v>
      </c>
    </row>
    <row r="89" spans="1:4" x14ac:dyDescent="0.2">
      <c r="A89" t="s">
        <v>9</v>
      </c>
      <c r="B89">
        <v>24</v>
      </c>
      <c r="C89" t="s">
        <v>15</v>
      </c>
      <c r="D89">
        <f>10/(0.002*10^-4)</f>
        <v>49999999.999999993</v>
      </c>
    </row>
    <row r="90" spans="1:4" x14ac:dyDescent="0.2">
      <c r="A90" t="s">
        <v>9</v>
      </c>
      <c r="B90">
        <v>24</v>
      </c>
      <c r="C90" t="s">
        <v>15</v>
      </c>
      <c r="D90">
        <f>11/(0.002*10^-4)</f>
        <v>54999999.999999993</v>
      </c>
    </row>
    <row r="91" spans="1:4" x14ac:dyDescent="0.2">
      <c r="A91" t="s">
        <v>9</v>
      </c>
      <c r="B91">
        <v>24</v>
      </c>
      <c r="C91" t="s">
        <v>15</v>
      </c>
      <c r="D91">
        <f>10/(0.002*10^-4)</f>
        <v>49999999.999999993</v>
      </c>
    </row>
    <row r="92" spans="1:4" x14ac:dyDescent="0.2">
      <c r="A92" t="s">
        <v>10</v>
      </c>
      <c r="B92">
        <v>24</v>
      </c>
      <c r="C92" t="s">
        <v>15</v>
      </c>
      <c r="D92">
        <f>3/(0.002*10^-4)</f>
        <v>14999999.999999998</v>
      </c>
    </row>
    <row r="93" spans="1:4" x14ac:dyDescent="0.2">
      <c r="A93" t="s">
        <v>10</v>
      </c>
      <c r="B93">
        <v>24</v>
      </c>
      <c r="C93" t="s">
        <v>15</v>
      </c>
      <c r="D93">
        <f>4/(0.002*10^-4)</f>
        <v>20000000</v>
      </c>
    </row>
    <row r="94" spans="1:4" x14ac:dyDescent="0.2">
      <c r="A94" t="s">
        <v>10</v>
      </c>
      <c r="B94">
        <v>24</v>
      </c>
      <c r="C94" t="s">
        <v>15</v>
      </c>
      <c r="D94">
        <f>5/(0.002*10^-4)</f>
        <v>24999999.999999996</v>
      </c>
    </row>
    <row r="95" spans="1:4" x14ac:dyDescent="0.2">
      <c r="A95" t="s">
        <v>11</v>
      </c>
      <c r="B95">
        <v>24</v>
      </c>
      <c r="C95" t="s">
        <v>15</v>
      </c>
      <c r="D95">
        <f>2/(0.002*10^-5)</f>
        <v>100000000</v>
      </c>
    </row>
    <row r="96" spans="1:4" x14ac:dyDescent="0.2">
      <c r="A96" t="s">
        <v>11</v>
      </c>
      <c r="B96">
        <v>24</v>
      </c>
      <c r="C96" t="s">
        <v>15</v>
      </c>
      <c r="D96">
        <f>8/(0.002*10^-5)</f>
        <v>400000000</v>
      </c>
    </row>
    <row r="97" spans="1:4" x14ac:dyDescent="0.2">
      <c r="A97" t="s">
        <v>11</v>
      </c>
      <c r="B97">
        <v>24</v>
      </c>
      <c r="C97" t="s">
        <v>15</v>
      </c>
      <c r="D97">
        <f>4/(0.002*10^-5)</f>
        <v>200000000</v>
      </c>
    </row>
    <row r="98" spans="1:4" x14ac:dyDescent="0.2">
      <c r="A98" t="s">
        <v>1</v>
      </c>
      <c r="B98">
        <v>24</v>
      </c>
      <c r="C98" t="s">
        <v>16</v>
      </c>
      <c r="D98">
        <f>2/(0.002*10^-6)</f>
        <v>999999999.99999988</v>
      </c>
    </row>
    <row r="99" spans="1:4" x14ac:dyDescent="0.2">
      <c r="A99" t="s">
        <v>1</v>
      </c>
      <c r="B99">
        <v>24</v>
      </c>
      <c r="C99" t="s">
        <v>16</v>
      </c>
      <c r="D99">
        <f>2/(0.002*10^-6)</f>
        <v>999999999.99999988</v>
      </c>
    </row>
    <row r="100" spans="1:4" x14ac:dyDescent="0.2">
      <c r="A100" t="s">
        <v>1</v>
      </c>
      <c r="B100">
        <v>24</v>
      </c>
      <c r="C100" t="s">
        <v>16</v>
      </c>
      <c r="D100">
        <f>3/(0.002*10^-6)</f>
        <v>1500000000</v>
      </c>
    </row>
    <row r="101" spans="1:4" x14ac:dyDescent="0.2">
      <c r="A101" t="s">
        <v>4</v>
      </c>
      <c r="B101">
        <v>24</v>
      </c>
      <c r="C101" t="s">
        <v>16</v>
      </c>
      <c r="D101">
        <f>2/(0.002*10^-5)</f>
        <v>100000000</v>
      </c>
    </row>
    <row r="102" spans="1:4" x14ac:dyDescent="0.2">
      <c r="A102" t="s">
        <v>4</v>
      </c>
      <c r="B102">
        <v>24</v>
      </c>
      <c r="C102" t="s">
        <v>16</v>
      </c>
      <c r="D102">
        <f>3/(0.002*10^-5)</f>
        <v>150000000</v>
      </c>
    </row>
    <row r="103" spans="1:4" x14ac:dyDescent="0.2">
      <c r="A103" t="s">
        <v>4</v>
      </c>
      <c r="B103">
        <v>24</v>
      </c>
      <c r="C103" t="s">
        <v>16</v>
      </c>
      <c r="D103">
        <f>3/(0.002*10^-5)</f>
        <v>150000000</v>
      </c>
    </row>
    <row r="104" spans="1:4" x14ac:dyDescent="0.2">
      <c r="A104" t="s">
        <v>5</v>
      </c>
      <c r="B104">
        <v>24</v>
      </c>
      <c r="C104" t="s">
        <v>16</v>
      </c>
      <c r="D104">
        <f>3/(0.002*10^-5)</f>
        <v>150000000</v>
      </c>
    </row>
    <row r="105" spans="1:4" x14ac:dyDescent="0.2">
      <c r="A105" t="s">
        <v>5</v>
      </c>
      <c r="B105">
        <v>24</v>
      </c>
      <c r="C105" t="s">
        <v>16</v>
      </c>
      <c r="D105">
        <f>3/(0.002*10^-5)</f>
        <v>150000000</v>
      </c>
    </row>
    <row r="106" spans="1:4" x14ac:dyDescent="0.2">
      <c r="A106" t="s">
        <v>5</v>
      </c>
      <c r="B106">
        <v>24</v>
      </c>
      <c r="C106" t="s">
        <v>16</v>
      </c>
      <c r="D106">
        <f>4/(0.002*10^-5)</f>
        <v>200000000</v>
      </c>
    </row>
    <row r="107" spans="1:4" x14ac:dyDescent="0.2">
      <c r="A107" t="s">
        <v>6</v>
      </c>
      <c r="B107">
        <v>48</v>
      </c>
      <c r="C107" t="s">
        <v>15</v>
      </c>
      <c r="D107">
        <f>5/(0.002*10^-4)</f>
        <v>24999999.999999996</v>
      </c>
    </row>
    <row r="108" spans="1:4" x14ac:dyDescent="0.2">
      <c r="A108" t="s">
        <v>6</v>
      </c>
      <c r="B108">
        <v>48</v>
      </c>
      <c r="C108" t="s">
        <v>15</v>
      </c>
      <c r="D108">
        <f>1/(0.002*10^-4)</f>
        <v>5000000</v>
      </c>
    </row>
    <row r="109" spans="1:4" x14ac:dyDescent="0.2">
      <c r="A109" t="s">
        <v>6</v>
      </c>
      <c r="B109">
        <v>48</v>
      </c>
      <c r="C109" t="s">
        <v>15</v>
      </c>
      <c r="D109">
        <f>2/(0.002*10^-4)</f>
        <v>10000000</v>
      </c>
    </row>
    <row r="110" spans="1:4" x14ac:dyDescent="0.2">
      <c r="A110" t="s">
        <v>7</v>
      </c>
      <c r="B110">
        <v>48</v>
      </c>
      <c r="C110" t="s">
        <v>15</v>
      </c>
      <c r="D110">
        <f>1/(0.002*10^-2)</f>
        <v>49999.999999999993</v>
      </c>
    </row>
    <row r="111" spans="1:4" x14ac:dyDescent="0.2">
      <c r="A111" t="s">
        <v>7</v>
      </c>
      <c r="B111">
        <v>48</v>
      </c>
      <c r="C111" t="s">
        <v>15</v>
      </c>
      <c r="D111">
        <f>1/(0.002*10^-2)</f>
        <v>49999.999999999993</v>
      </c>
    </row>
    <row r="112" spans="1:4" x14ac:dyDescent="0.2">
      <c r="A112" t="s">
        <v>7</v>
      </c>
      <c r="B112">
        <v>48</v>
      </c>
      <c r="C112" t="s">
        <v>15</v>
      </c>
      <c r="D112">
        <f>1/(0.002*10^-2)</f>
        <v>49999.999999999993</v>
      </c>
    </row>
    <row r="113" spans="1:4" x14ac:dyDescent="0.2">
      <c r="A113" t="s">
        <v>8</v>
      </c>
      <c r="B113">
        <v>48</v>
      </c>
      <c r="C113" t="s">
        <v>15</v>
      </c>
      <c r="D113">
        <f>9/(0.002*10^-2)</f>
        <v>449999.99999999994</v>
      </c>
    </row>
    <row r="114" spans="1:4" x14ac:dyDescent="0.2">
      <c r="A114" t="s">
        <v>8</v>
      </c>
      <c r="B114">
        <v>48</v>
      </c>
      <c r="C114" t="s">
        <v>15</v>
      </c>
      <c r="D114">
        <f>6/(0.002*10^-2)</f>
        <v>300000</v>
      </c>
    </row>
    <row r="115" spans="1:4" x14ac:dyDescent="0.2">
      <c r="A115" t="s">
        <v>8</v>
      </c>
      <c r="B115">
        <v>48</v>
      </c>
      <c r="C115" t="s">
        <v>15</v>
      </c>
      <c r="D115">
        <f>7/(0.002*10^-2)</f>
        <v>350000</v>
      </c>
    </row>
    <row r="116" spans="1:4" x14ac:dyDescent="0.2">
      <c r="A116" t="s">
        <v>7</v>
      </c>
      <c r="B116">
        <v>48</v>
      </c>
      <c r="C116" t="s">
        <v>16</v>
      </c>
      <c r="D116">
        <f>1/(0.002*10^-6)</f>
        <v>499999999.99999994</v>
      </c>
    </row>
    <row r="117" spans="1:4" x14ac:dyDescent="0.2">
      <c r="A117" t="s">
        <v>7</v>
      </c>
      <c r="B117">
        <v>48</v>
      </c>
      <c r="C117" t="s">
        <v>16</v>
      </c>
      <c r="D117">
        <f>1/(0.002*10^-6)</f>
        <v>499999999.99999994</v>
      </c>
    </row>
    <row r="118" spans="1:4" x14ac:dyDescent="0.2">
      <c r="A118" t="s">
        <v>7</v>
      </c>
      <c r="B118">
        <v>48</v>
      </c>
      <c r="C118" t="s">
        <v>16</v>
      </c>
      <c r="D118">
        <f>3/(0.002*10^-6)</f>
        <v>1500000000</v>
      </c>
    </row>
    <row r="119" spans="1:4" x14ac:dyDescent="0.2">
      <c r="A119" t="s">
        <v>8</v>
      </c>
      <c r="B119">
        <v>48</v>
      </c>
      <c r="C119" t="s">
        <v>16</v>
      </c>
      <c r="D119">
        <f>6/(0.002*10^-5)</f>
        <v>300000000</v>
      </c>
    </row>
    <row r="120" spans="1:4" x14ac:dyDescent="0.2">
      <c r="A120" t="s">
        <v>8</v>
      </c>
      <c r="B120">
        <v>48</v>
      </c>
      <c r="C120" t="s">
        <v>16</v>
      </c>
      <c r="D120">
        <f>11/(0.002*10^-5)</f>
        <v>550000000</v>
      </c>
    </row>
    <row r="121" spans="1:4" x14ac:dyDescent="0.2">
      <c r="A121" t="s">
        <v>8</v>
      </c>
      <c r="B121">
        <v>48</v>
      </c>
      <c r="C121" t="s">
        <v>16</v>
      </c>
      <c r="D121">
        <f>7/(0.002*10^-5)</f>
        <v>350000000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4AAA-2B77-EB4C-92D4-C8B3DA7A49B8}">
  <dimension ref="A1:E49"/>
  <sheetViews>
    <sheetView workbookViewId="0">
      <selection activeCell="F1" sqref="F1"/>
    </sheetView>
  </sheetViews>
  <sheetFormatPr baseColWidth="10" defaultRowHeight="16" x14ac:dyDescent="0.2"/>
  <sheetData>
    <row r="1" spans="1:5" x14ac:dyDescent="0.2">
      <c r="A1" t="s">
        <v>0</v>
      </c>
      <c r="B1" t="s">
        <v>12</v>
      </c>
      <c r="C1" t="s">
        <v>13</v>
      </c>
      <c r="D1" t="s">
        <v>17</v>
      </c>
      <c r="E1" t="s">
        <v>18</v>
      </c>
    </row>
    <row r="2" spans="1:5" x14ac:dyDescent="0.2">
      <c r="A2" t="s">
        <v>1</v>
      </c>
      <c r="B2">
        <v>0</v>
      </c>
      <c r="C2" t="s">
        <v>15</v>
      </c>
      <c r="D2">
        <f>AVERAGE(PFU_raw_spin!$D2:$D4)</f>
        <v>1</v>
      </c>
      <c r="E2">
        <f>STDEV(PFU_raw_spin!$D2:$D4)</f>
        <v>0</v>
      </c>
    </row>
    <row r="3" spans="1:5" x14ac:dyDescent="0.2">
      <c r="A3" t="s">
        <v>2</v>
      </c>
      <c r="B3">
        <v>0</v>
      </c>
      <c r="C3" t="s">
        <v>15</v>
      </c>
      <c r="D3">
        <f>AVERAGE(PFU_raw_spin!$D5:$D7)</f>
        <v>14</v>
      </c>
      <c r="E3">
        <f>STDEV(PFU_raw_spin!$D5:$D7)</f>
        <v>22.516660498395403</v>
      </c>
    </row>
    <row r="4" spans="1:5" x14ac:dyDescent="0.2">
      <c r="A4" t="s">
        <v>3</v>
      </c>
      <c r="B4">
        <v>0</v>
      </c>
      <c r="C4" t="s">
        <v>15</v>
      </c>
      <c r="D4">
        <f>AVERAGE(PFU_raw_spin!$D8:$D10)</f>
        <v>14</v>
      </c>
      <c r="E4">
        <f>STDEV(PFU_raw_spin!$D8:$D10)</f>
        <v>22.516660498395403</v>
      </c>
    </row>
    <row r="5" spans="1:5" x14ac:dyDescent="0.2">
      <c r="A5" t="s">
        <v>4</v>
      </c>
      <c r="B5">
        <v>0</v>
      </c>
      <c r="C5" t="s">
        <v>15</v>
      </c>
      <c r="D5">
        <f>AVERAGE(PFU_raw_spin!$D11:$D13)</f>
        <v>1</v>
      </c>
      <c r="E5">
        <f>STDEV(PFU_raw_spin!$D11:$D13)</f>
        <v>0</v>
      </c>
    </row>
    <row r="6" spans="1:5" x14ac:dyDescent="0.2">
      <c r="A6" t="s">
        <v>5</v>
      </c>
      <c r="B6">
        <v>0</v>
      </c>
      <c r="C6" t="s">
        <v>15</v>
      </c>
      <c r="D6">
        <f>AVERAGE(PFU_raw_spin!$D14:$D16)</f>
        <v>14</v>
      </c>
      <c r="E6">
        <f>STDEV(PFU_raw_spin!$D14:$D16)</f>
        <v>22.516660498395403</v>
      </c>
    </row>
    <row r="7" spans="1:5" x14ac:dyDescent="0.2">
      <c r="A7" t="s">
        <v>6</v>
      </c>
      <c r="B7">
        <v>0</v>
      </c>
      <c r="C7" t="s">
        <v>15</v>
      </c>
      <c r="D7">
        <f>AVERAGE(PFU_raw_spin!$D17:$D19)</f>
        <v>1</v>
      </c>
      <c r="E7">
        <f>STDEV(PFU_raw_spin!$D17:$D19)</f>
        <v>0</v>
      </c>
    </row>
    <row r="8" spans="1:5" x14ac:dyDescent="0.2">
      <c r="A8" t="s">
        <v>7</v>
      </c>
      <c r="B8">
        <v>0</v>
      </c>
      <c r="C8" t="s">
        <v>15</v>
      </c>
      <c r="D8">
        <f>AVERAGE(PFU_raw_spin!$D20:$D22)</f>
        <v>1</v>
      </c>
      <c r="E8">
        <f>STDEV(PFU_raw_spin!$D20:$D22)</f>
        <v>0</v>
      </c>
    </row>
    <row r="9" spans="1:5" x14ac:dyDescent="0.2">
      <c r="A9" t="s">
        <v>8</v>
      </c>
      <c r="B9">
        <v>0</v>
      </c>
      <c r="C9" t="s">
        <v>15</v>
      </c>
      <c r="D9">
        <f>AVERAGE(PFU_raw_spin!$D23:$D25)</f>
        <v>14</v>
      </c>
      <c r="E9">
        <f>STDEV(PFU_raw_spin!$D23:$D25)</f>
        <v>22.516660498395403</v>
      </c>
    </row>
    <row r="10" spans="1:5" x14ac:dyDescent="0.2">
      <c r="A10" t="s">
        <v>9</v>
      </c>
      <c r="B10">
        <v>0</v>
      </c>
      <c r="C10" t="s">
        <v>15</v>
      </c>
      <c r="D10">
        <f>AVERAGE(PFU_raw_spin!$D26:$D28)</f>
        <v>14</v>
      </c>
      <c r="E10">
        <f>STDEV(PFU_raw_spin!$D26:$D28)</f>
        <v>22.516660498395403</v>
      </c>
    </row>
    <row r="11" spans="1:5" x14ac:dyDescent="0.2">
      <c r="A11" t="s">
        <v>10</v>
      </c>
      <c r="B11">
        <v>0</v>
      </c>
      <c r="C11" t="s">
        <v>15</v>
      </c>
      <c r="D11">
        <f>AVERAGE(PFU_raw_spin!$D29:$D31)</f>
        <v>1</v>
      </c>
      <c r="E11">
        <f>STDEV(PFU_raw_spin!$D29:$D31)</f>
        <v>0</v>
      </c>
    </row>
    <row r="12" spans="1:5" x14ac:dyDescent="0.2">
      <c r="A12" t="s">
        <v>11</v>
      </c>
      <c r="B12">
        <v>0</v>
      </c>
      <c r="C12" t="s">
        <v>15</v>
      </c>
      <c r="D12">
        <f>AVERAGE(PFU_raw_spin!$D32:$D34)</f>
        <v>14</v>
      </c>
      <c r="E12">
        <f>STDEV(PFU_raw_spin!$D32:$D34)</f>
        <v>22.516660498395403</v>
      </c>
    </row>
    <row r="13" spans="1:5" x14ac:dyDescent="0.2">
      <c r="A13" t="s">
        <v>1</v>
      </c>
      <c r="B13">
        <v>0</v>
      </c>
      <c r="C13" t="s">
        <v>16</v>
      </c>
      <c r="D13">
        <f>AVERAGE(PFU_raw_spin!$D35:$D37)</f>
        <v>14</v>
      </c>
      <c r="E13">
        <f>STDEV(PFU_raw_spin!$D35:$D37)</f>
        <v>22.516660498395403</v>
      </c>
    </row>
    <row r="14" spans="1:5" x14ac:dyDescent="0.2">
      <c r="A14" t="s">
        <v>2</v>
      </c>
      <c r="B14">
        <v>0</v>
      </c>
      <c r="C14" t="s">
        <v>16</v>
      </c>
      <c r="D14">
        <f>AVERAGE(PFU_raw_spin!$D38:$D40)</f>
        <v>1</v>
      </c>
      <c r="E14">
        <f>STDEV(PFU_raw_spin!$D38:$D40)</f>
        <v>0</v>
      </c>
    </row>
    <row r="15" spans="1:5" x14ac:dyDescent="0.2">
      <c r="A15" t="s">
        <v>3</v>
      </c>
      <c r="B15">
        <v>0</v>
      </c>
      <c r="C15" t="s">
        <v>16</v>
      </c>
      <c r="D15">
        <f>AVERAGE(PFU_raw_spin!$D41:$D43)</f>
        <v>14</v>
      </c>
      <c r="E15">
        <f>STDEV(PFU_raw_spin!$D41:$D43)</f>
        <v>22.516660498395403</v>
      </c>
    </row>
    <row r="16" spans="1:5" x14ac:dyDescent="0.2">
      <c r="A16" t="s">
        <v>4</v>
      </c>
      <c r="B16">
        <v>0</v>
      </c>
      <c r="C16" t="s">
        <v>16</v>
      </c>
      <c r="D16">
        <f>AVERAGE(PFU_raw_spin!$D44:$D46)</f>
        <v>1</v>
      </c>
      <c r="E16">
        <f>STDEV(PFU_raw_spin!$D44:$D46)</f>
        <v>0</v>
      </c>
    </row>
    <row r="17" spans="1:5" x14ac:dyDescent="0.2">
      <c r="A17" t="s">
        <v>5</v>
      </c>
      <c r="B17">
        <v>0</v>
      </c>
      <c r="C17" t="s">
        <v>16</v>
      </c>
      <c r="D17">
        <f>AVERAGE(PFU_raw_spin!$D47:$D49)</f>
        <v>1</v>
      </c>
      <c r="E17">
        <f>STDEV(PFU_raw_spin!$D47:$D49)</f>
        <v>0</v>
      </c>
    </row>
    <row r="18" spans="1:5" x14ac:dyDescent="0.2">
      <c r="A18" t="s">
        <v>6</v>
      </c>
      <c r="B18">
        <v>0</v>
      </c>
      <c r="C18" t="s">
        <v>16</v>
      </c>
      <c r="D18">
        <f>AVERAGE(PFU_raw_spin!$D50:$D52)</f>
        <v>14</v>
      </c>
      <c r="E18">
        <f>STDEV(PFU_raw_spin!$D50:$D52)</f>
        <v>22.516660498395403</v>
      </c>
    </row>
    <row r="19" spans="1:5" x14ac:dyDescent="0.2">
      <c r="A19" t="s">
        <v>7</v>
      </c>
      <c r="B19">
        <v>0</v>
      </c>
      <c r="C19" t="s">
        <v>16</v>
      </c>
      <c r="D19">
        <f>AVERAGE(PFU_raw_spin!$D53:$D55)</f>
        <v>1</v>
      </c>
      <c r="E19">
        <f>STDEV(PFU_raw_spin!$D53:$D55)</f>
        <v>0</v>
      </c>
    </row>
    <row r="20" spans="1:5" x14ac:dyDescent="0.2">
      <c r="A20" t="s">
        <v>8</v>
      </c>
      <c r="B20">
        <v>0</v>
      </c>
      <c r="C20" t="s">
        <v>16</v>
      </c>
      <c r="D20">
        <f>AVERAGE(PFU_raw_spin!$D56:$D58)</f>
        <v>1</v>
      </c>
      <c r="E20">
        <f>STDEV(PFU_raw_spin!$D56:$D58)</f>
        <v>0</v>
      </c>
    </row>
    <row r="21" spans="1:5" x14ac:dyDescent="0.2">
      <c r="A21" t="s">
        <v>9</v>
      </c>
      <c r="B21">
        <v>0</v>
      </c>
      <c r="C21" t="s">
        <v>16</v>
      </c>
      <c r="D21">
        <f>AVERAGE(PFU_raw_spin!$D59:$D61)</f>
        <v>1</v>
      </c>
      <c r="E21">
        <f>STDEV(PFU_raw_spin!$D59:$D61)</f>
        <v>0</v>
      </c>
    </row>
    <row r="22" spans="1:5" x14ac:dyDescent="0.2">
      <c r="A22" t="s">
        <v>10</v>
      </c>
      <c r="B22">
        <v>0</v>
      </c>
      <c r="C22" t="s">
        <v>16</v>
      </c>
      <c r="D22">
        <f>AVERAGE(PFU_raw_spin!$D62:$D64)</f>
        <v>1</v>
      </c>
      <c r="E22">
        <f>STDEV(PFU_raw_spin!$D62:$D64)</f>
        <v>0</v>
      </c>
    </row>
    <row r="23" spans="1:5" x14ac:dyDescent="0.2">
      <c r="A23" t="s">
        <v>11</v>
      </c>
      <c r="B23">
        <v>0</v>
      </c>
      <c r="C23" t="s">
        <v>16</v>
      </c>
      <c r="D23">
        <f>AVERAGE(PFU_raw_spin!$D65:$D67)</f>
        <v>1</v>
      </c>
      <c r="E23">
        <f>STDEV(PFU_raw_spin!$D65:$D67)</f>
        <v>0</v>
      </c>
    </row>
    <row r="24" spans="1:5" x14ac:dyDescent="0.2">
      <c r="A24" t="s">
        <v>1</v>
      </c>
      <c r="B24">
        <v>24</v>
      </c>
      <c r="C24" t="s">
        <v>15</v>
      </c>
      <c r="D24">
        <f>AVERAGE(PFU_raw_spin!$D68:$D70)</f>
        <v>266666.66666666669</v>
      </c>
      <c r="E24">
        <f>STDEV(PFU_raw_spin!$D68:$D70)</f>
        <v>76376.261582597304</v>
      </c>
    </row>
    <row r="25" spans="1:5" x14ac:dyDescent="0.2">
      <c r="A25" t="s">
        <v>2</v>
      </c>
      <c r="B25">
        <v>24</v>
      </c>
      <c r="C25" t="s">
        <v>15</v>
      </c>
      <c r="D25">
        <f>AVERAGE(PFU_raw_spin!$D71:$D73)</f>
        <v>216666.66666666666</v>
      </c>
      <c r="E25">
        <f>STDEV(PFU_raw_spin!$D71:$D73)</f>
        <v>76376.261582597304</v>
      </c>
    </row>
    <row r="26" spans="1:5" x14ac:dyDescent="0.2">
      <c r="A26" t="s">
        <v>3</v>
      </c>
      <c r="B26">
        <v>24</v>
      </c>
      <c r="C26" t="s">
        <v>15</v>
      </c>
      <c r="D26">
        <f>AVERAGE(PFU_raw_spin!$D74:$D76)</f>
        <v>700000000</v>
      </c>
      <c r="E26">
        <f>STDEV(PFU_raw_spin!$D74:$D76)</f>
        <v>132287565.55322953</v>
      </c>
    </row>
    <row r="27" spans="1:5" x14ac:dyDescent="0.2">
      <c r="A27" t="s">
        <v>4</v>
      </c>
      <c r="B27">
        <v>24</v>
      </c>
      <c r="C27" t="s">
        <v>15</v>
      </c>
      <c r="D27">
        <f>AVERAGE(PFU_raw_spin!$D77:$D79)</f>
        <v>366666666.66666669</v>
      </c>
      <c r="E27">
        <f>STDEV(PFU_raw_spin!$D77:$D79)</f>
        <v>202072594.21636903</v>
      </c>
    </row>
    <row r="28" spans="1:5" x14ac:dyDescent="0.2">
      <c r="A28" t="s">
        <v>5</v>
      </c>
      <c r="B28">
        <v>24</v>
      </c>
      <c r="C28" t="s">
        <v>15</v>
      </c>
      <c r="D28">
        <f>AVERAGE(PFU_raw_spin!$D80:$D82)</f>
        <v>7666666666.666667</v>
      </c>
      <c r="E28">
        <f>STDEV(PFU_raw_spin!$D80:$D82)</f>
        <v>3685557397.9159961</v>
      </c>
    </row>
    <row r="29" spans="1:5" x14ac:dyDescent="0.2">
      <c r="A29" t="s">
        <v>6</v>
      </c>
      <c r="B29">
        <v>24</v>
      </c>
      <c r="C29" t="s">
        <v>15</v>
      </c>
      <c r="D29">
        <f>AVERAGE(PFU_raw_spin!$D83:$D85)</f>
        <v>250000000</v>
      </c>
      <c r="E29">
        <f>STDEV(PFU_raw_spin!$D83:$D85)</f>
        <v>86602540.378443867</v>
      </c>
    </row>
    <row r="30" spans="1:5" x14ac:dyDescent="0.2">
      <c r="A30" t="s">
        <v>7</v>
      </c>
      <c r="B30">
        <v>24</v>
      </c>
      <c r="C30" t="s">
        <v>15</v>
      </c>
      <c r="D30">
        <f>AVERAGE(PFU_raw_spin!$D86:$D88)</f>
        <v>18333.333333333332</v>
      </c>
      <c r="E30">
        <f>STDEV(PFU_raw_spin!$D86:$D88)</f>
        <v>2886.7513459481252</v>
      </c>
    </row>
    <row r="31" spans="1:5" x14ac:dyDescent="0.2">
      <c r="A31" t="s">
        <v>9</v>
      </c>
      <c r="B31">
        <v>24</v>
      </c>
      <c r="C31" t="s">
        <v>15</v>
      </c>
      <c r="D31">
        <f>AVERAGE(PFU_raw_spin!$D89:$D91)</f>
        <v>95000000</v>
      </c>
      <c r="E31">
        <f>STDEV(PFU_raw_spin!$D89:$D91)</f>
        <v>84113019.206303611</v>
      </c>
    </row>
    <row r="32" spans="1:5" x14ac:dyDescent="0.2">
      <c r="A32" t="s">
        <v>10</v>
      </c>
      <c r="B32">
        <v>24</v>
      </c>
      <c r="C32" t="s">
        <v>15</v>
      </c>
      <c r="D32">
        <f>AVERAGE(PFU_raw_spin!$D92:$D94)</f>
        <v>20000000</v>
      </c>
      <c r="E32">
        <f>STDEV(PFU_raw_spin!$D92:$D94)</f>
        <v>13228756.555322953</v>
      </c>
    </row>
    <row r="33" spans="1:5" x14ac:dyDescent="0.2">
      <c r="A33" t="s">
        <v>11</v>
      </c>
      <c r="B33">
        <v>24</v>
      </c>
      <c r="C33" t="s">
        <v>15</v>
      </c>
      <c r="D33">
        <f>AVERAGE(PFU_raw_spin!$D95:$D97)</f>
        <v>133333333.33333333</v>
      </c>
      <c r="E33">
        <f>STDEV(PFU_raw_spin!$D95:$D97)</f>
        <v>28867513.459481265</v>
      </c>
    </row>
    <row r="34" spans="1:5" x14ac:dyDescent="0.2">
      <c r="A34" t="s">
        <v>1</v>
      </c>
      <c r="B34">
        <v>24</v>
      </c>
      <c r="C34" t="s">
        <v>16</v>
      </c>
      <c r="D34">
        <f>AVERAGE(PFU_raw_spin!$D98:$D100)</f>
        <v>1333333333.3333333</v>
      </c>
      <c r="E34">
        <f>STDEV(PFU_raw_spin!$D98:$D100)</f>
        <v>288675134.59481317</v>
      </c>
    </row>
    <row r="35" spans="1:5" x14ac:dyDescent="0.2">
      <c r="A35" t="s">
        <v>2</v>
      </c>
      <c r="B35">
        <v>24</v>
      </c>
      <c r="C35" t="s">
        <v>16</v>
      </c>
      <c r="D35">
        <f>AVERAGE(PFU_raw_spin!$D101:$D103)</f>
        <v>1000000000</v>
      </c>
      <c r="E35">
        <f>STDEV(PFU_raw_spin!$D101:$D103)</f>
        <v>500000000</v>
      </c>
    </row>
    <row r="36" spans="1:5" x14ac:dyDescent="0.2">
      <c r="A36" t="s">
        <v>3</v>
      </c>
      <c r="B36">
        <v>24</v>
      </c>
      <c r="C36" t="s">
        <v>16</v>
      </c>
      <c r="D36">
        <f>AVERAGE(PFU_raw_spin!$D104:$D106)</f>
        <v>233333333.33333334</v>
      </c>
      <c r="E36">
        <f>STDEV(PFU_raw_spin!$D104:$D106)</f>
        <v>76376261.5825973</v>
      </c>
    </row>
    <row r="37" spans="1:5" x14ac:dyDescent="0.2">
      <c r="A37" t="s">
        <v>4</v>
      </c>
      <c r="B37">
        <v>24</v>
      </c>
      <c r="C37" t="s">
        <v>16</v>
      </c>
      <c r="D37">
        <f>AVERAGE(PFU_raw_spin!$D107:$D109)</f>
        <v>233333333.33333334</v>
      </c>
      <c r="E37">
        <f>STDEV(PFU_raw_spin!$D107:$D109)</f>
        <v>152752523.16519466</v>
      </c>
    </row>
    <row r="38" spans="1:5" x14ac:dyDescent="0.2">
      <c r="A38" t="s">
        <v>5</v>
      </c>
      <c r="B38">
        <v>24</v>
      </c>
      <c r="C38" t="s">
        <v>16</v>
      </c>
      <c r="D38">
        <f>AVERAGE(PFU_raw_spin!$D110:$D112)</f>
        <v>183333333.33333334</v>
      </c>
      <c r="E38">
        <f>STDEV(PFU_raw_spin!$D110:$D112)</f>
        <v>76376261.582597345</v>
      </c>
    </row>
    <row r="39" spans="1:5" x14ac:dyDescent="0.2">
      <c r="A39" t="s">
        <v>6</v>
      </c>
      <c r="B39">
        <v>24</v>
      </c>
      <c r="C39" t="s">
        <v>16</v>
      </c>
      <c r="D39">
        <f>AVERAGE(PFU_raw_spin!$D113:$D115)</f>
        <v>200000000</v>
      </c>
      <c r="E39">
        <f>STDEV(PFU_raw_spin!$D113:$D115)</f>
        <v>50000000</v>
      </c>
    </row>
    <row r="40" spans="1:5" x14ac:dyDescent="0.2">
      <c r="A40" t="s">
        <v>7</v>
      </c>
      <c r="B40">
        <v>24</v>
      </c>
      <c r="C40" t="s">
        <v>16</v>
      </c>
      <c r="D40">
        <f>AVERAGE(PFU_raw_spin!$D116:$D118)</f>
        <v>266666666.66666666</v>
      </c>
      <c r="E40">
        <f>STDEV(PFU_raw_spin!$D116:$D118)</f>
        <v>104083299.97330661</v>
      </c>
    </row>
    <row r="41" spans="1:5" x14ac:dyDescent="0.2">
      <c r="A41" t="s">
        <v>8</v>
      </c>
      <c r="B41">
        <v>24</v>
      </c>
      <c r="C41" t="s">
        <v>16</v>
      </c>
      <c r="D41">
        <f>AVERAGE(PFU_raw_spin!$D119:$D121)</f>
        <v>26666666.66666666</v>
      </c>
      <c r="E41">
        <f>STDEV(PFU_raw_spin!$D119:$D121)</f>
        <v>2886751.345948129</v>
      </c>
    </row>
    <row r="42" spans="1:5" x14ac:dyDescent="0.2">
      <c r="A42" t="s">
        <v>10</v>
      </c>
      <c r="B42">
        <v>24</v>
      </c>
      <c r="C42" t="s">
        <v>16</v>
      </c>
      <c r="D42">
        <f>AVERAGE(PFU_raw_spin!$D122:$D124)</f>
        <v>166666666.66666666</v>
      </c>
      <c r="E42">
        <f>STDEV(PFU_raw_spin!$D122:$D124)</f>
        <v>104083299.97330666</v>
      </c>
    </row>
    <row r="43" spans="1:5" x14ac:dyDescent="0.2">
      <c r="A43" t="s">
        <v>11</v>
      </c>
      <c r="B43">
        <v>24</v>
      </c>
      <c r="C43" t="s">
        <v>16</v>
      </c>
      <c r="D43">
        <f>AVERAGE(PFU_raw_spin!$D125:$D127)</f>
        <v>383333333.33333331</v>
      </c>
      <c r="E43">
        <f>STDEV(PFU_raw_spin!$D125:$D127)</f>
        <v>202072594.21636903</v>
      </c>
    </row>
    <row r="44" spans="1:5" x14ac:dyDescent="0.2">
      <c r="A44" t="s">
        <v>6</v>
      </c>
      <c r="B44">
        <v>48</v>
      </c>
      <c r="C44" t="s">
        <v>15</v>
      </c>
      <c r="D44">
        <f>AVERAGE(PFU_raw_spin!$D128:$D130)</f>
        <v>30000000</v>
      </c>
      <c r="E44">
        <f>STDEV(PFU_raw_spin!$D128:$D130)</f>
        <v>10000000</v>
      </c>
    </row>
    <row r="45" spans="1:5" x14ac:dyDescent="0.2">
      <c r="A45" t="s">
        <v>7</v>
      </c>
      <c r="B45">
        <v>48</v>
      </c>
      <c r="C45" t="s">
        <v>15</v>
      </c>
      <c r="D45">
        <f>AVERAGE(PFU_raw_spin!$D131:$D133)</f>
        <v>516666.66666666669</v>
      </c>
      <c r="E45">
        <f>STDEV(PFU_raw_spin!$D131:$D133)</f>
        <v>125830.57392117908</v>
      </c>
    </row>
    <row r="46" spans="1:5" x14ac:dyDescent="0.2">
      <c r="A46" t="s">
        <v>8</v>
      </c>
      <c r="B46">
        <v>48</v>
      </c>
      <c r="C46" t="s">
        <v>15</v>
      </c>
      <c r="D46">
        <f>AVERAGE(PFU_raw_spin!$D134:$D136)</f>
        <v>566666.66666666663</v>
      </c>
      <c r="E46">
        <f>STDEV(PFU_raw_spin!$D134:$D136)</f>
        <v>104083.29997330654</v>
      </c>
    </row>
    <row r="47" spans="1:5" x14ac:dyDescent="0.2">
      <c r="A47" t="s">
        <v>6</v>
      </c>
      <c r="B47">
        <v>48</v>
      </c>
      <c r="C47" t="s">
        <v>16</v>
      </c>
      <c r="D47">
        <f>AVERAGE(PFU_raw_spin!$D137:$D139)</f>
        <v>1000000000</v>
      </c>
      <c r="E47">
        <f>STDEV(PFU_raw_spin!$D137:$D139)</f>
        <v>500000000</v>
      </c>
    </row>
    <row r="48" spans="1:5" x14ac:dyDescent="0.2">
      <c r="A48" t="s">
        <v>7</v>
      </c>
      <c r="B48">
        <v>48</v>
      </c>
      <c r="C48" t="s">
        <v>16</v>
      </c>
      <c r="D48">
        <f>AVERAGE(PFU_raw_spin!$D140:$D142)</f>
        <v>499999999.99999994</v>
      </c>
      <c r="E48">
        <f>STDEV(PFU_raw_spin!$D140:$D142)</f>
        <v>0</v>
      </c>
    </row>
    <row r="49" spans="1:5" x14ac:dyDescent="0.2">
      <c r="A49" t="s">
        <v>8</v>
      </c>
      <c r="B49">
        <v>48</v>
      </c>
      <c r="C49" t="s">
        <v>16</v>
      </c>
      <c r="D49">
        <f>AVERAGE(PFU_raw_spin!$D143:$D145)</f>
        <v>1000000000</v>
      </c>
      <c r="E49">
        <f>STDEV(PFU_raw_spin!$D143:$D145)</f>
        <v>500000000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7A40-4737-E148-A805-86A62A769392}">
  <dimension ref="A1:E41"/>
  <sheetViews>
    <sheetView tabSelected="1" workbookViewId="0">
      <selection activeCell="G1" sqref="G1"/>
    </sheetView>
  </sheetViews>
  <sheetFormatPr baseColWidth="10" defaultRowHeight="16" x14ac:dyDescent="0.2"/>
  <cols>
    <col min="6" max="6" width="12.1640625" bestFit="1" customWidth="1"/>
  </cols>
  <sheetData>
    <row r="1" spans="1:5" x14ac:dyDescent="0.2">
      <c r="A1" t="s">
        <v>0</v>
      </c>
      <c r="B1" t="s">
        <v>12</v>
      </c>
      <c r="C1" t="s">
        <v>13</v>
      </c>
      <c r="D1" t="s">
        <v>17</v>
      </c>
      <c r="E1" t="s">
        <v>18</v>
      </c>
    </row>
    <row r="2" spans="1:5" x14ac:dyDescent="0.2">
      <c r="A2" t="s">
        <v>1</v>
      </c>
      <c r="B2">
        <v>0</v>
      </c>
      <c r="C2" t="s">
        <v>15</v>
      </c>
      <c r="D2">
        <f>AVERAGE(PFU_raw_filter!$D2:$D4)</f>
        <v>173.33333333333334</v>
      </c>
      <c r="E2">
        <f>STDEV(PFU_raw_filter!$D2:$D4)</f>
        <v>23.094010767585083</v>
      </c>
    </row>
    <row r="3" spans="1:5" x14ac:dyDescent="0.2">
      <c r="A3" t="s">
        <v>2</v>
      </c>
      <c r="B3">
        <v>0</v>
      </c>
      <c r="C3" t="s">
        <v>15</v>
      </c>
      <c r="D3">
        <f>AVERAGE(PFU_raw_filter!$D5:$D7)</f>
        <v>173.33333333333334</v>
      </c>
      <c r="E3">
        <f>STDEV(PFU_raw_filter!$D5:$D7)</f>
        <v>23.094010767585083</v>
      </c>
    </row>
    <row r="4" spans="1:5" x14ac:dyDescent="0.2">
      <c r="A4" t="s">
        <v>3</v>
      </c>
      <c r="B4">
        <v>0</v>
      </c>
      <c r="C4" t="s">
        <v>15</v>
      </c>
      <c r="D4">
        <f>AVERAGE(PFU_raw_filter!$D8:$D10)</f>
        <v>173.33333333333334</v>
      </c>
      <c r="E4">
        <f>STDEV(PFU_raw_filter!$D8:$D10)</f>
        <v>23.094010767585083</v>
      </c>
    </row>
    <row r="5" spans="1:5" x14ac:dyDescent="0.2">
      <c r="A5" t="s">
        <v>4</v>
      </c>
      <c r="B5">
        <v>0</v>
      </c>
      <c r="C5" t="s">
        <v>15</v>
      </c>
      <c r="D5">
        <f>AVERAGE(PFU_raw_filter!$D11:$D13)</f>
        <v>173.33333333333334</v>
      </c>
      <c r="E5">
        <f>STDEV(PFU_raw_filter!$D11:$D13)</f>
        <v>23.094010767585083</v>
      </c>
    </row>
    <row r="6" spans="1:5" x14ac:dyDescent="0.2">
      <c r="A6" t="s">
        <v>5</v>
      </c>
      <c r="B6">
        <v>0</v>
      </c>
      <c r="C6" t="s">
        <v>15</v>
      </c>
      <c r="D6">
        <f>AVERAGE(PFU_raw_filter!$D14:$D16)</f>
        <v>173.33333333333334</v>
      </c>
      <c r="E6">
        <f>STDEV(PFU_raw_filter!$D14:$D16)</f>
        <v>23.094010767585083</v>
      </c>
    </row>
    <row r="7" spans="1:5" x14ac:dyDescent="0.2">
      <c r="A7" t="s">
        <v>6</v>
      </c>
      <c r="B7">
        <v>0</v>
      </c>
      <c r="C7" t="s">
        <v>15</v>
      </c>
      <c r="D7">
        <f>AVERAGE(PFU_raw_filter!$D17:$D19)</f>
        <v>173.33333333333334</v>
      </c>
      <c r="E7">
        <f>STDEV(PFU_raw_filter!$D17:$D19)</f>
        <v>23.094010767585083</v>
      </c>
    </row>
    <row r="8" spans="1:5" x14ac:dyDescent="0.2">
      <c r="A8" t="s">
        <v>7</v>
      </c>
      <c r="B8">
        <v>0</v>
      </c>
      <c r="C8" t="s">
        <v>15</v>
      </c>
      <c r="D8">
        <f>AVERAGE(PFU_raw_filter!$D20:$D22)</f>
        <v>173.33333333333334</v>
      </c>
      <c r="E8">
        <f>STDEV(PFU_raw_filter!$D20:$D22)</f>
        <v>23.094010767585083</v>
      </c>
    </row>
    <row r="9" spans="1:5" x14ac:dyDescent="0.2">
      <c r="A9" t="s">
        <v>8</v>
      </c>
      <c r="B9">
        <v>0</v>
      </c>
      <c r="C9" t="s">
        <v>15</v>
      </c>
      <c r="D9">
        <f>AVERAGE(PFU_raw_filter!$D23:$D25)</f>
        <v>173.33333333333334</v>
      </c>
      <c r="E9">
        <f>STDEV(PFU_raw_filter!$D23:$D25)</f>
        <v>23.094010767585083</v>
      </c>
    </row>
    <row r="10" spans="1:5" x14ac:dyDescent="0.2">
      <c r="A10" t="s">
        <v>9</v>
      </c>
      <c r="B10">
        <v>0</v>
      </c>
      <c r="C10" t="s">
        <v>15</v>
      </c>
      <c r="D10">
        <f>AVERAGE(PFU_raw_filter!$D26:$D28)</f>
        <v>173.33333333333334</v>
      </c>
      <c r="E10">
        <f>STDEV(PFU_raw_filter!$D26:$D28)</f>
        <v>23.094010767585083</v>
      </c>
    </row>
    <row r="11" spans="1:5" x14ac:dyDescent="0.2">
      <c r="A11" t="s">
        <v>10</v>
      </c>
      <c r="B11">
        <v>0</v>
      </c>
      <c r="C11" t="s">
        <v>15</v>
      </c>
      <c r="D11">
        <f>AVERAGE(PFU_raw_filter!$D29:$D31)</f>
        <v>173.33333333333334</v>
      </c>
      <c r="E11">
        <f>STDEV(PFU_raw_filter!$D29:$D31)</f>
        <v>23.094010767585083</v>
      </c>
    </row>
    <row r="12" spans="1:5" x14ac:dyDescent="0.2">
      <c r="A12" t="s">
        <v>11</v>
      </c>
      <c r="B12">
        <v>0</v>
      </c>
      <c r="C12" t="s">
        <v>15</v>
      </c>
      <c r="D12">
        <f>AVERAGE(PFU_raw_filter!$D32:$D34)</f>
        <v>173.33333333333334</v>
      </c>
      <c r="E12">
        <f>STDEV(PFU_raw_filter!$D32:$D34)</f>
        <v>23.094010767585083</v>
      </c>
    </row>
    <row r="13" spans="1:5" x14ac:dyDescent="0.2">
      <c r="A13" t="s">
        <v>1</v>
      </c>
      <c r="B13">
        <v>0</v>
      </c>
      <c r="C13" t="s">
        <v>16</v>
      </c>
      <c r="D13">
        <f>AVERAGE(PFU_raw_filter!$D35:$D37)</f>
        <v>106.66666666666667</v>
      </c>
      <c r="E13">
        <f>STDEV(PFU_raw_filter!$D35:$D37)</f>
        <v>46.188021535170051</v>
      </c>
    </row>
    <row r="14" spans="1:5" x14ac:dyDescent="0.2">
      <c r="A14" t="s">
        <v>2</v>
      </c>
      <c r="B14">
        <v>0</v>
      </c>
      <c r="C14" t="s">
        <v>16</v>
      </c>
      <c r="D14">
        <f>AVERAGE(PFU_raw_filter!$D38:$D40)</f>
        <v>106.66666666666667</v>
      </c>
      <c r="E14">
        <f>STDEV(PFU_raw_filter!$D38:$D40)</f>
        <v>46.188021535170051</v>
      </c>
    </row>
    <row r="15" spans="1:5" x14ac:dyDescent="0.2">
      <c r="A15" t="s">
        <v>3</v>
      </c>
      <c r="B15">
        <v>0</v>
      </c>
      <c r="C15" t="s">
        <v>16</v>
      </c>
      <c r="D15">
        <f>AVERAGE(PFU_raw_filter!$D41:$D43)</f>
        <v>106.66666666666667</v>
      </c>
      <c r="E15">
        <f>STDEV(PFU_raw_filter!$D41:$D43)</f>
        <v>46.188021535170051</v>
      </c>
    </row>
    <row r="16" spans="1:5" x14ac:dyDescent="0.2">
      <c r="A16" t="s">
        <v>4</v>
      </c>
      <c r="B16">
        <v>0</v>
      </c>
      <c r="C16" t="s">
        <v>16</v>
      </c>
      <c r="D16">
        <f>AVERAGE(PFU_raw_filter!$D44:$D46)</f>
        <v>106.66666666666667</v>
      </c>
      <c r="E16">
        <f>STDEV(PFU_raw_filter!$D44:$D46)</f>
        <v>46.188021535170051</v>
      </c>
    </row>
    <row r="17" spans="1:5" x14ac:dyDescent="0.2">
      <c r="A17" t="s">
        <v>5</v>
      </c>
      <c r="B17">
        <v>0</v>
      </c>
      <c r="C17" t="s">
        <v>16</v>
      </c>
      <c r="D17">
        <f>AVERAGE(PFU_raw_filter!$D47:$D49)</f>
        <v>106.66666666666667</v>
      </c>
      <c r="E17">
        <f>STDEV(PFU_raw_filter!$D47:$D49)</f>
        <v>46.188021535170051</v>
      </c>
    </row>
    <row r="18" spans="1:5" x14ac:dyDescent="0.2">
      <c r="A18" t="s">
        <v>6</v>
      </c>
      <c r="B18">
        <v>0</v>
      </c>
      <c r="C18" t="s">
        <v>16</v>
      </c>
      <c r="D18">
        <f>AVERAGE(PFU_raw_filter!$D50:$D52)</f>
        <v>106.66666666666667</v>
      </c>
      <c r="E18">
        <f>STDEV(PFU_raw_filter!$D50:$D52)</f>
        <v>46.188021535170051</v>
      </c>
    </row>
    <row r="19" spans="1:5" x14ac:dyDescent="0.2">
      <c r="A19" t="s">
        <v>7</v>
      </c>
      <c r="B19">
        <v>0</v>
      </c>
      <c r="C19" t="s">
        <v>16</v>
      </c>
      <c r="D19">
        <f>AVERAGE(PFU_raw_filter!$D53:$D55)</f>
        <v>106.66666666666667</v>
      </c>
      <c r="E19">
        <f>STDEV(PFU_raw_filter!$D53:$D55)</f>
        <v>46.188021535170051</v>
      </c>
    </row>
    <row r="20" spans="1:5" x14ac:dyDescent="0.2">
      <c r="A20" t="s">
        <v>8</v>
      </c>
      <c r="B20">
        <v>0</v>
      </c>
      <c r="C20" t="s">
        <v>16</v>
      </c>
      <c r="D20">
        <f>AVERAGE(PFU_raw_filter!$D56:$D58)</f>
        <v>106.66666666666667</v>
      </c>
      <c r="E20">
        <f>STDEV(PFU_raw_filter!$D56:$D58)</f>
        <v>46.188021535170051</v>
      </c>
    </row>
    <row r="21" spans="1:5" x14ac:dyDescent="0.2">
      <c r="A21" t="s">
        <v>9</v>
      </c>
      <c r="B21">
        <v>0</v>
      </c>
      <c r="C21" t="s">
        <v>16</v>
      </c>
      <c r="D21">
        <f>AVERAGE(PFU_raw_filter!$D59:$D61)</f>
        <v>106.66666666666667</v>
      </c>
      <c r="E21">
        <f>STDEV(PFU_raw_filter!$D59:$D61)</f>
        <v>46.188021535170051</v>
      </c>
    </row>
    <row r="22" spans="1:5" x14ac:dyDescent="0.2">
      <c r="A22" t="s">
        <v>10</v>
      </c>
      <c r="B22">
        <v>0</v>
      </c>
      <c r="C22" t="s">
        <v>16</v>
      </c>
      <c r="D22">
        <f>AVERAGE(PFU_raw_filter!$D62:$D64)</f>
        <v>106.66666666666667</v>
      </c>
      <c r="E22">
        <f>STDEV(PFU_raw_filter!$D62:$D64)</f>
        <v>46.188021535170051</v>
      </c>
    </row>
    <row r="23" spans="1:5" x14ac:dyDescent="0.2">
      <c r="A23" t="s">
        <v>11</v>
      </c>
      <c r="B23">
        <v>0</v>
      </c>
      <c r="C23" t="s">
        <v>16</v>
      </c>
      <c r="D23">
        <f>AVERAGE(PFU_raw_filter!$D65:$D67)</f>
        <v>106.66666666666667</v>
      </c>
      <c r="E23">
        <f>STDEV(PFU_raw_filter!$D65:$D67)</f>
        <v>46.188021535170051</v>
      </c>
    </row>
    <row r="24" spans="1:5" x14ac:dyDescent="0.2">
      <c r="A24" t="s">
        <v>1</v>
      </c>
      <c r="B24">
        <v>24</v>
      </c>
      <c r="C24" t="s">
        <v>15</v>
      </c>
      <c r="D24">
        <f>AVERAGE(PFU_raw_filter!$D68:$D70)</f>
        <v>30000</v>
      </c>
      <c r="E24">
        <f>STDEV(PFU_raw_filter!$D68:$D70)</f>
        <v>21794.494717703368</v>
      </c>
    </row>
    <row r="25" spans="1:5" x14ac:dyDescent="0.2">
      <c r="A25" t="s">
        <v>2</v>
      </c>
      <c r="B25">
        <v>24</v>
      </c>
      <c r="C25" t="s">
        <v>15</v>
      </c>
      <c r="D25">
        <f>AVERAGE(PFU_raw_filter!$D71:$D73)</f>
        <v>166666.66666666666</v>
      </c>
      <c r="E25">
        <f>STDEV(PFU_raw_filter!$D71:$D73)</f>
        <v>104083.29997330661</v>
      </c>
    </row>
    <row r="26" spans="1:5" x14ac:dyDescent="0.2">
      <c r="A26" t="s">
        <v>3</v>
      </c>
      <c r="B26">
        <v>24</v>
      </c>
      <c r="C26" t="s">
        <v>15</v>
      </c>
      <c r="D26">
        <f>AVERAGE(PFU_raw_filter!$D74:$D76)</f>
        <v>366666666.66666669</v>
      </c>
      <c r="E26">
        <f>STDEV(PFU_raw_filter!$D74:$D76)</f>
        <v>208166599.94661331</v>
      </c>
    </row>
    <row r="27" spans="1:5" x14ac:dyDescent="0.2">
      <c r="A27" t="s">
        <v>4</v>
      </c>
      <c r="B27">
        <v>24</v>
      </c>
      <c r="C27" t="s">
        <v>15</v>
      </c>
      <c r="D27">
        <f>AVERAGE(PFU_raw_filter!$D77:$D79)</f>
        <v>983333333.33333337</v>
      </c>
      <c r="E27">
        <f>STDEV(PFU_raw_filter!$D77:$D79)</f>
        <v>340342964.27770215</v>
      </c>
    </row>
    <row r="28" spans="1:5" x14ac:dyDescent="0.2">
      <c r="A28" t="s">
        <v>5</v>
      </c>
      <c r="B28">
        <v>24</v>
      </c>
      <c r="C28" t="s">
        <v>15</v>
      </c>
      <c r="D28">
        <f>AVERAGE(PFU_raw_filter!$D80:$D82)</f>
        <v>4166666666.6666665</v>
      </c>
      <c r="E28">
        <f>STDEV(PFU_raw_filter!$D80:$D82)</f>
        <v>1607275126.8321588</v>
      </c>
    </row>
    <row r="29" spans="1:5" x14ac:dyDescent="0.2">
      <c r="A29" t="s">
        <v>6</v>
      </c>
      <c r="B29">
        <v>24</v>
      </c>
      <c r="C29" t="s">
        <v>15</v>
      </c>
      <c r="D29">
        <f>AVERAGE(PFU_raw_filter!$D83:$D85)</f>
        <v>28333333.333333332</v>
      </c>
      <c r="E29">
        <f>STDEV(PFU_raw_filter!$D83:$D85)</f>
        <v>11547005.383792512</v>
      </c>
    </row>
    <row r="30" spans="1:5" x14ac:dyDescent="0.2">
      <c r="A30" t="s">
        <v>7</v>
      </c>
      <c r="B30">
        <v>24</v>
      </c>
      <c r="C30" t="s">
        <v>15</v>
      </c>
      <c r="D30">
        <f>AVERAGE(PFU_raw_filter!$D86:$D88)</f>
        <v>10000</v>
      </c>
      <c r="E30">
        <f>STDEV(PFU_raw_filter!$D86:$D88)</f>
        <v>8660.2540378443864</v>
      </c>
    </row>
    <row r="31" spans="1:5" x14ac:dyDescent="0.2">
      <c r="A31" t="s">
        <v>9</v>
      </c>
      <c r="B31">
        <v>24</v>
      </c>
      <c r="C31" t="s">
        <v>15</v>
      </c>
      <c r="D31">
        <f>AVERAGE(PFU_raw_filter!$D89:$D91)</f>
        <v>51666666.666666657</v>
      </c>
      <c r="E31">
        <f>STDEV(PFU_raw_filter!$D89:$D91)</f>
        <v>2886751.345948129</v>
      </c>
    </row>
    <row r="32" spans="1:5" x14ac:dyDescent="0.2">
      <c r="A32" t="s">
        <v>10</v>
      </c>
      <c r="B32">
        <v>24</v>
      </c>
      <c r="C32" t="s">
        <v>15</v>
      </c>
      <c r="D32">
        <f>AVERAGE(PFU_raw_filter!$D92:$D94)</f>
        <v>20000000</v>
      </c>
      <c r="E32">
        <f>STDEV(PFU_raw_filter!$D92:$D94)</f>
        <v>5000000</v>
      </c>
    </row>
    <row r="33" spans="1:5" x14ac:dyDescent="0.2">
      <c r="A33" t="s">
        <v>11</v>
      </c>
      <c r="B33">
        <v>24</v>
      </c>
      <c r="C33" t="s">
        <v>15</v>
      </c>
      <c r="D33">
        <f>AVERAGE(PFU_raw_filter!$D95:$D97)</f>
        <v>233333333.33333334</v>
      </c>
      <c r="E33">
        <f>STDEV(PFU_raw_filter!$D95:$D97)</f>
        <v>152752523.16519466</v>
      </c>
    </row>
    <row r="34" spans="1:5" x14ac:dyDescent="0.2">
      <c r="A34" t="s">
        <v>1</v>
      </c>
      <c r="B34">
        <v>24</v>
      </c>
      <c r="C34" t="s">
        <v>16</v>
      </c>
      <c r="D34">
        <f>AVERAGE(PFU_raw_filter!$D98:$D100)</f>
        <v>1166666666.6666667</v>
      </c>
      <c r="E34">
        <f>STDEV(PFU_raw_filter!$D98:$D100)</f>
        <v>288675134.59481227</v>
      </c>
    </row>
    <row r="35" spans="1:5" x14ac:dyDescent="0.2">
      <c r="A35" t="s">
        <v>4</v>
      </c>
      <c r="B35">
        <v>24</v>
      </c>
      <c r="C35" t="s">
        <v>16</v>
      </c>
      <c r="D35">
        <f>AVERAGE(PFU_raw_filter!$D101:$D103)</f>
        <v>133333333.33333333</v>
      </c>
      <c r="E35">
        <f>STDEV(PFU_raw_filter!$D101:$D103)</f>
        <v>28867513.459481265</v>
      </c>
    </row>
    <row r="36" spans="1:5" x14ac:dyDescent="0.2">
      <c r="A36" t="s">
        <v>5</v>
      </c>
      <c r="B36">
        <v>24</v>
      </c>
      <c r="C36" t="s">
        <v>16</v>
      </c>
      <c r="D36">
        <f>AVERAGE(PFU_raw_filter!$D104:$D106)</f>
        <v>166666666.66666666</v>
      </c>
      <c r="E36">
        <f>STDEV(PFU_raw_filter!$D104:$D106)</f>
        <v>28867513.459481336</v>
      </c>
    </row>
    <row r="37" spans="1:5" x14ac:dyDescent="0.2">
      <c r="A37" t="s">
        <v>6</v>
      </c>
      <c r="B37">
        <v>48</v>
      </c>
      <c r="C37" t="s">
        <v>15</v>
      </c>
      <c r="D37">
        <f>AVERAGE(PFU_raw_filter!$D107:$D109)</f>
        <v>13333333.333333334</v>
      </c>
      <c r="E37">
        <f>STDEV(PFU_raw_filter!$D107:$D109)</f>
        <v>10408329.997330662</v>
      </c>
    </row>
    <row r="38" spans="1:5" x14ac:dyDescent="0.2">
      <c r="A38" t="s">
        <v>7</v>
      </c>
      <c r="B38">
        <v>48</v>
      </c>
      <c r="C38" t="s">
        <v>15</v>
      </c>
      <c r="D38">
        <f>AVERAGE(PFU_raw_filter!$D110:$D112)</f>
        <v>49999.999999999993</v>
      </c>
      <c r="E38">
        <f>STDEV(PFU_raw_filter!$D110:$D112)</f>
        <v>0</v>
      </c>
    </row>
    <row r="39" spans="1:5" x14ac:dyDescent="0.2">
      <c r="A39" t="s">
        <v>8</v>
      </c>
      <c r="B39">
        <v>48</v>
      </c>
      <c r="C39" t="s">
        <v>15</v>
      </c>
      <c r="D39">
        <f>AVERAGE(PFU_raw_filter!$D113:$D115)</f>
        <v>366666.66666666669</v>
      </c>
      <c r="E39">
        <f>STDEV(PFU_raw_filter!$D113:$D115)</f>
        <v>76376.261582597203</v>
      </c>
    </row>
    <row r="40" spans="1:5" x14ac:dyDescent="0.2">
      <c r="A40" t="s">
        <v>7</v>
      </c>
      <c r="B40">
        <v>48</v>
      </c>
      <c r="C40" t="s">
        <v>16</v>
      </c>
      <c r="D40">
        <f>AVERAGE(PFU_raw_filter!$D116:$D118)</f>
        <v>833333333.33333337</v>
      </c>
      <c r="E40">
        <f>STDEV(PFU_raw_filter!$D116:$D118)</f>
        <v>577350269.18962586</v>
      </c>
    </row>
    <row r="41" spans="1:5" x14ac:dyDescent="0.2">
      <c r="A41" t="s">
        <v>8</v>
      </c>
      <c r="B41">
        <v>48</v>
      </c>
      <c r="C41" t="s">
        <v>16</v>
      </c>
      <c r="D41">
        <f>AVERAGE(PFU_raw_filter!$D119:$D121)</f>
        <v>400000000</v>
      </c>
      <c r="E41">
        <f>STDEV(PFU_raw_filter!$D119:$D121)</f>
        <v>132287565.55322953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F7A3-7A08-3E47-94E2-67EE14D69C23}">
  <dimension ref="A1:D94"/>
  <sheetViews>
    <sheetView workbookViewId="0">
      <selection activeCell="G5" sqref="G5:K36"/>
    </sheetView>
  </sheetViews>
  <sheetFormatPr baseColWidth="10" defaultRowHeight="16" x14ac:dyDescent="0.2"/>
  <cols>
    <col min="4" max="4" width="12.1640625" bestFit="1" customWidth="1"/>
    <col min="10" max="10" width="11.1640625" bestFit="1" customWidth="1"/>
  </cols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19</v>
      </c>
      <c r="B2">
        <v>0</v>
      </c>
      <c r="C2" t="s">
        <v>15</v>
      </c>
      <c r="D2">
        <f>5/(0.002*10^-4)</f>
        <v>24999999.999999996</v>
      </c>
    </row>
    <row r="3" spans="1:4" x14ac:dyDescent="0.2">
      <c r="A3" t="s">
        <v>19</v>
      </c>
      <c r="B3">
        <v>0</v>
      </c>
      <c r="C3" t="s">
        <v>15</v>
      </c>
      <c r="D3">
        <f>3/(0.002*10^-4)</f>
        <v>14999999.999999998</v>
      </c>
    </row>
    <row r="4" spans="1:4" x14ac:dyDescent="0.2">
      <c r="A4" t="s">
        <v>19</v>
      </c>
      <c r="B4">
        <v>0</v>
      </c>
      <c r="C4" t="s">
        <v>15</v>
      </c>
      <c r="D4">
        <v>1</v>
      </c>
    </row>
    <row r="5" spans="1:4" x14ac:dyDescent="0.2">
      <c r="A5" t="s">
        <v>19</v>
      </c>
      <c r="B5">
        <v>0</v>
      </c>
      <c r="C5" t="s">
        <v>16</v>
      </c>
      <c r="D5">
        <f>3/(0.002*10^-4)</f>
        <v>14999999.999999998</v>
      </c>
    </row>
    <row r="6" spans="1:4" x14ac:dyDescent="0.2">
      <c r="A6" t="s">
        <v>19</v>
      </c>
      <c r="B6">
        <v>0</v>
      </c>
      <c r="C6" t="s">
        <v>16</v>
      </c>
      <c r="D6">
        <f>1/(0.002*10^-4)</f>
        <v>5000000</v>
      </c>
    </row>
    <row r="7" spans="1:4" x14ac:dyDescent="0.2">
      <c r="A7" t="s">
        <v>19</v>
      </c>
      <c r="B7">
        <v>0</v>
      </c>
      <c r="C7" t="s">
        <v>16</v>
      </c>
      <c r="D7">
        <f>5/(0.002*10^-4)</f>
        <v>24999999.999999996</v>
      </c>
    </row>
    <row r="8" spans="1:4" x14ac:dyDescent="0.2">
      <c r="A8" t="s">
        <v>3</v>
      </c>
      <c r="B8">
        <v>24</v>
      </c>
      <c r="C8" t="s">
        <v>15</v>
      </c>
      <c r="D8">
        <f>1/(0.002*10^-4)</f>
        <v>5000000</v>
      </c>
    </row>
    <row r="9" spans="1:4" x14ac:dyDescent="0.2">
      <c r="A9" t="s">
        <v>3</v>
      </c>
      <c r="B9">
        <v>24</v>
      </c>
      <c r="C9" t="s">
        <v>15</v>
      </c>
      <c r="D9">
        <f>2/(0.002*10^-4)</f>
        <v>10000000</v>
      </c>
    </row>
    <row r="10" spans="1:4" x14ac:dyDescent="0.2">
      <c r="A10" t="s">
        <v>3</v>
      </c>
      <c r="B10">
        <v>24</v>
      </c>
      <c r="C10" t="s">
        <v>15</v>
      </c>
      <c r="D10">
        <f>6/(0.002*10^-4)</f>
        <v>29999999.999999996</v>
      </c>
    </row>
    <row r="11" spans="1:4" x14ac:dyDescent="0.2">
      <c r="A11" t="s">
        <v>4</v>
      </c>
      <c r="B11">
        <v>24</v>
      </c>
      <c r="C11" t="s">
        <v>15</v>
      </c>
      <c r="D11">
        <f>2/(0.002*10^-5)</f>
        <v>100000000</v>
      </c>
    </row>
    <row r="12" spans="1:4" x14ac:dyDescent="0.2">
      <c r="A12" t="s">
        <v>4</v>
      </c>
      <c r="B12">
        <v>24</v>
      </c>
      <c r="C12" t="s">
        <v>15</v>
      </c>
      <c r="D12">
        <f>3/(0.002*10^-5)</f>
        <v>150000000</v>
      </c>
    </row>
    <row r="13" spans="1:4" x14ac:dyDescent="0.2">
      <c r="A13" t="s">
        <v>4</v>
      </c>
      <c r="B13">
        <v>24</v>
      </c>
      <c r="C13" t="s">
        <v>15</v>
      </c>
      <c r="D13">
        <f>3/(0.002*10^-5)</f>
        <v>150000000</v>
      </c>
    </row>
    <row r="14" spans="1:4" x14ac:dyDescent="0.2">
      <c r="A14" t="s">
        <v>5</v>
      </c>
      <c r="B14">
        <v>24</v>
      </c>
      <c r="C14" t="s">
        <v>15</v>
      </c>
      <c r="D14">
        <f>7/(0.002*10^-3)</f>
        <v>3500000</v>
      </c>
    </row>
    <row r="15" spans="1:4" x14ac:dyDescent="0.2">
      <c r="A15" t="s">
        <v>5</v>
      </c>
      <c r="B15">
        <v>24</v>
      </c>
      <c r="C15" t="s">
        <v>15</v>
      </c>
      <c r="D15">
        <f>1/(0.002*10^-3)</f>
        <v>500000</v>
      </c>
    </row>
    <row r="16" spans="1:4" x14ac:dyDescent="0.2">
      <c r="A16" t="s">
        <v>5</v>
      </c>
      <c r="B16">
        <v>24</v>
      </c>
      <c r="C16" t="s">
        <v>15</v>
      </c>
      <c r="D16">
        <f>2/(0.002*10^-3)</f>
        <v>1000000</v>
      </c>
    </row>
    <row r="17" spans="1:4" x14ac:dyDescent="0.2">
      <c r="A17" t="s">
        <v>6</v>
      </c>
      <c r="B17">
        <v>24</v>
      </c>
      <c r="C17" t="s">
        <v>15</v>
      </c>
      <c r="D17">
        <f>2/(0.002*10^-4)</f>
        <v>10000000</v>
      </c>
    </row>
    <row r="18" spans="1:4" x14ac:dyDescent="0.2">
      <c r="A18" t="s">
        <v>6</v>
      </c>
      <c r="B18">
        <v>24</v>
      </c>
      <c r="C18" t="s">
        <v>15</v>
      </c>
      <c r="D18">
        <f>9/(0.002*10^-4)</f>
        <v>44999999.999999993</v>
      </c>
    </row>
    <row r="19" spans="1:4" x14ac:dyDescent="0.2">
      <c r="A19" t="s">
        <v>6</v>
      </c>
      <c r="B19">
        <v>24</v>
      </c>
      <c r="C19" t="s">
        <v>15</v>
      </c>
      <c r="D19">
        <f>7/(0.002*10^-4)</f>
        <v>35000000</v>
      </c>
    </row>
    <row r="20" spans="1:4" x14ac:dyDescent="0.2">
      <c r="A20" t="s">
        <v>7</v>
      </c>
      <c r="B20">
        <v>24</v>
      </c>
      <c r="C20" t="s">
        <v>15</v>
      </c>
      <c r="D20">
        <f>6/(0.002*10^-4)</f>
        <v>29999999.999999996</v>
      </c>
    </row>
    <row r="21" spans="1:4" x14ac:dyDescent="0.2">
      <c r="A21" t="s">
        <v>7</v>
      </c>
      <c r="B21">
        <v>24</v>
      </c>
      <c r="C21" t="s">
        <v>15</v>
      </c>
      <c r="D21">
        <f>4/(0.002*10^-4)</f>
        <v>20000000</v>
      </c>
    </row>
    <row r="22" spans="1:4" x14ac:dyDescent="0.2">
      <c r="A22" t="s">
        <v>7</v>
      </c>
      <c r="B22">
        <v>24</v>
      </c>
      <c r="C22" t="s">
        <v>15</v>
      </c>
      <c r="D22">
        <f>8/(0.002*10^-4)</f>
        <v>40000000</v>
      </c>
    </row>
    <row r="23" spans="1:4" x14ac:dyDescent="0.2">
      <c r="A23" t="s">
        <v>10</v>
      </c>
      <c r="B23">
        <v>24</v>
      </c>
      <c r="C23" t="s">
        <v>15</v>
      </c>
      <c r="D23">
        <f>1/(0.002*10^-4)</f>
        <v>5000000</v>
      </c>
    </row>
    <row r="24" spans="1:4" x14ac:dyDescent="0.2">
      <c r="A24" t="s">
        <v>10</v>
      </c>
      <c r="B24">
        <v>24</v>
      </c>
      <c r="C24" t="s">
        <v>15</v>
      </c>
      <c r="D24">
        <v>1</v>
      </c>
    </row>
    <row r="25" spans="1:4" x14ac:dyDescent="0.2">
      <c r="A25" t="s">
        <v>10</v>
      </c>
      <c r="B25">
        <v>24</v>
      </c>
      <c r="C25" t="s">
        <v>15</v>
      </c>
      <c r="D25">
        <v>1</v>
      </c>
    </row>
    <row r="26" spans="1:4" x14ac:dyDescent="0.2">
      <c r="A26" t="s">
        <v>11</v>
      </c>
      <c r="B26">
        <v>24</v>
      </c>
      <c r="C26" t="s">
        <v>15</v>
      </c>
      <c r="D26">
        <f>1/(0.002*10^-5)</f>
        <v>50000000</v>
      </c>
    </row>
    <row r="27" spans="1:4" x14ac:dyDescent="0.2">
      <c r="A27" t="s">
        <v>11</v>
      </c>
      <c r="B27">
        <v>24</v>
      </c>
      <c r="C27" t="s">
        <v>15</v>
      </c>
      <c r="D27">
        <v>1</v>
      </c>
    </row>
    <row r="28" spans="1:4" x14ac:dyDescent="0.2">
      <c r="A28" t="s">
        <v>11</v>
      </c>
      <c r="B28">
        <v>24</v>
      </c>
      <c r="C28" t="s">
        <v>15</v>
      </c>
      <c r="D28">
        <v>1</v>
      </c>
    </row>
    <row r="29" spans="1:4" x14ac:dyDescent="0.2">
      <c r="A29" t="s">
        <v>1</v>
      </c>
      <c r="B29">
        <v>24</v>
      </c>
      <c r="C29" t="s">
        <v>16</v>
      </c>
      <c r="D29">
        <f>2/(0.002*10^-5)</f>
        <v>100000000</v>
      </c>
    </row>
    <row r="30" spans="1:4" x14ac:dyDescent="0.2">
      <c r="A30" t="s">
        <v>1</v>
      </c>
      <c r="B30">
        <v>24</v>
      </c>
      <c r="C30" t="s">
        <v>16</v>
      </c>
      <c r="D30">
        <f>5/(0.002*10^-5)</f>
        <v>250000000</v>
      </c>
    </row>
    <row r="31" spans="1:4" x14ac:dyDescent="0.2">
      <c r="A31" t="s">
        <v>1</v>
      </c>
      <c r="B31">
        <v>24</v>
      </c>
      <c r="C31" t="s">
        <v>16</v>
      </c>
      <c r="D31">
        <f>5/(0.002*10^-5)</f>
        <v>250000000</v>
      </c>
    </row>
    <row r="32" spans="1:4" x14ac:dyDescent="0.2">
      <c r="A32" t="s">
        <v>2</v>
      </c>
      <c r="B32">
        <v>24</v>
      </c>
      <c r="C32" t="s">
        <v>16</v>
      </c>
      <c r="D32">
        <f>1/(0.002*10^-5)</f>
        <v>50000000</v>
      </c>
    </row>
    <row r="33" spans="1:4" x14ac:dyDescent="0.2">
      <c r="A33" t="s">
        <v>2</v>
      </c>
      <c r="B33">
        <v>24</v>
      </c>
      <c r="C33" t="s">
        <v>16</v>
      </c>
      <c r="D33">
        <f>5/(0.002*10^-5)</f>
        <v>250000000</v>
      </c>
    </row>
    <row r="34" spans="1:4" x14ac:dyDescent="0.2">
      <c r="A34" t="s">
        <v>2</v>
      </c>
      <c r="B34">
        <v>24</v>
      </c>
      <c r="C34" t="s">
        <v>16</v>
      </c>
      <c r="D34">
        <f>5/(0.002*10^-5)</f>
        <v>250000000</v>
      </c>
    </row>
    <row r="35" spans="1:4" x14ac:dyDescent="0.2">
      <c r="A35" t="s">
        <v>3</v>
      </c>
      <c r="B35">
        <v>24</v>
      </c>
      <c r="C35" t="s">
        <v>16</v>
      </c>
      <c r="D35">
        <f>1/(0.002*10^-4)</f>
        <v>5000000</v>
      </c>
    </row>
    <row r="36" spans="1:4" x14ac:dyDescent="0.2">
      <c r="A36" t="s">
        <v>3</v>
      </c>
      <c r="B36">
        <v>24</v>
      </c>
      <c r="C36" t="s">
        <v>16</v>
      </c>
      <c r="D36">
        <v>1</v>
      </c>
    </row>
    <row r="37" spans="1:4" x14ac:dyDescent="0.2">
      <c r="A37" t="s">
        <v>3</v>
      </c>
      <c r="B37">
        <v>24</v>
      </c>
      <c r="C37" t="s">
        <v>16</v>
      </c>
      <c r="D37">
        <f>2/(0.002*10^-4)</f>
        <v>10000000</v>
      </c>
    </row>
    <row r="38" spans="1:4" x14ac:dyDescent="0.2">
      <c r="A38" t="s">
        <v>4</v>
      </c>
      <c r="B38">
        <v>24</v>
      </c>
      <c r="C38" t="s">
        <v>16</v>
      </c>
      <c r="D38">
        <f>1/(0.002*10^-5)</f>
        <v>50000000</v>
      </c>
    </row>
    <row r="39" spans="1:4" x14ac:dyDescent="0.2">
      <c r="A39" t="s">
        <v>4</v>
      </c>
      <c r="B39">
        <v>24</v>
      </c>
      <c r="C39" t="s">
        <v>16</v>
      </c>
      <c r="D39">
        <v>1</v>
      </c>
    </row>
    <row r="40" spans="1:4" x14ac:dyDescent="0.2">
      <c r="A40" t="s">
        <v>4</v>
      </c>
      <c r="B40">
        <v>24</v>
      </c>
      <c r="C40" t="s">
        <v>16</v>
      </c>
      <c r="D40">
        <v>1</v>
      </c>
    </row>
    <row r="41" spans="1:4" x14ac:dyDescent="0.2">
      <c r="A41" t="s">
        <v>5</v>
      </c>
      <c r="B41">
        <v>24</v>
      </c>
      <c r="C41" t="s">
        <v>16</v>
      </c>
      <c r="D41">
        <f>1/(0.002*10^-3)</f>
        <v>500000</v>
      </c>
    </row>
    <row r="42" spans="1:4" x14ac:dyDescent="0.2">
      <c r="A42" t="s">
        <v>5</v>
      </c>
      <c r="B42">
        <v>24</v>
      </c>
      <c r="C42" t="s">
        <v>16</v>
      </c>
      <c r="D42">
        <f>1/(0.002*10^-3)</f>
        <v>500000</v>
      </c>
    </row>
    <row r="43" spans="1:4" x14ac:dyDescent="0.2">
      <c r="A43" t="s">
        <v>5</v>
      </c>
      <c r="B43">
        <v>24</v>
      </c>
      <c r="C43" t="s">
        <v>16</v>
      </c>
      <c r="D43">
        <f>1/(0.002*10^-3)</f>
        <v>500000</v>
      </c>
    </row>
    <row r="44" spans="1:4" x14ac:dyDescent="0.2">
      <c r="A44" t="s">
        <v>6</v>
      </c>
      <c r="B44">
        <v>24</v>
      </c>
      <c r="C44" t="s">
        <v>16</v>
      </c>
      <c r="D44">
        <v>0</v>
      </c>
    </row>
    <row r="45" spans="1:4" x14ac:dyDescent="0.2">
      <c r="A45" t="s">
        <v>6</v>
      </c>
      <c r="B45">
        <v>24</v>
      </c>
      <c r="C45" t="s">
        <v>16</v>
      </c>
      <c r="D45">
        <v>0</v>
      </c>
    </row>
    <row r="46" spans="1:4" x14ac:dyDescent="0.2">
      <c r="A46" t="s">
        <v>6</v>
      </c>
      <c r="B46">
        <v>24</v>
      </c>
      <c r="C46" t="s">
        <v>16</v>
      </c>
      <c r="D46">
        <v>0</v>
      </c>
    </row>
    <row r="47" spans="1:4" x14ac:dyDescent="0.2">
      <c r="A47" t="s">
        <v>7</v>
      </c>
      <c r="B47">
        <v>24</v>
      </c>
      <c r="C47" t="s">
        <v>16</v>
      </c>
      <c r="D47">
        <v>0</v>
      </c>
    </row>
    <row r="48" spans="1:4" x14ac:dyDescent="0.2">
      <c r="A48" t="s">
        <v>7</v>
      </c>
      <c r="B48">
        <v>24</v>
      </c>
      <c r="C48" t="s">
        <v>16</v>
      </c>
      <c r="D48">
        <v>0</v>
      </c>
    </row>
    <row r="49" spans="1:4" x14ac:dyDescent="0.2">
      <c r="A49" t="s">
        <v>7</v>
      </c>
      <c r="B49">
        <v>24</v>
      </c>
      <c r="C49" t="s">
        <v>16</v>
      </c>
      <c r="D49">
        <v>0</v>
      </c>
    </row>
    <row r="50" spans="1:4" x14ac:dyDescent="0.2">
      <c r="A50" t="s">
        <v>10</v>
      </c>
      <c r="B50">
        <v>24</v>
      </c>
      <c r="C50" t="s">
        <v>16</v>
      </c>
      <c r="D50">
        <f>2/(0.002*10^-4)</f>
        <v>10000000</v>
      </c>
    </row>
    <row r="51" spans="1:4" x14ac:dyDescent="0.2">
      <c r="A51" t="s">
        <v>10</v>
      </c>
      <c r="B51">
        <v>24</v>
      </c>
      <c r="C51" t="s">
        <v>16</v>
      </c>
      <c r="D51">
        <f>4/(0.002*10^-4)</f>
        <v>20000000</v>
      </c>
    </row>
    <row r="52" spans="1:4" x14ac:dyDescent="0.2">
      <c r="A52" t="s">
        <v>10</v>
      </c>
      <c r="B52">
        <v>24</v>
      </c>
      <c r="C52" t="s">
        <v>16</v>
      </c>
      <c r="D52">
        <f>5/(0.002*10^-4)</f>
        <v>24999999.999999996</v>
      </c>
    </row>
    <row r="53" spans="1:4" x14ac:dyDescent="0.2">
      <c r="A53" t="s">
        <v>11</v>
      </c>
      <c r="B53">
        <v>24</v>
      </c>
      <c r="C53" t="s">
        <v>16</v>
      </c>
      <c r="D53">
        <f>1/(0.002*10^-5)</f>
        <v>50000000</v>
      </c>
    </row>
    <row r="54" spans="1:4" x14ac:dyDescent="0.2">
      <c r="A54" t="s">
        <v>11</v>
      </c>
      <c r="B54">
        <v>24</v>
      </c>
      <c r="C54" t="s">
        <v>16</v>
      </c>
      <c r="D54">
        <f>3/(0.002*10^-5)</f>
        <v>150000000</v>
      </c>
    </row>
    <row r="55" spans="1:4" x14ac:dyDescent="0.2">
      <c r="A55" t="s">
        <v>11</v>
      </c>
      <c r="B55">
        <v>24</v>
      </c>
      <c r="C55" t="s">
        <v>16</v>
      </c>
      <c r="D55">
        <f>1/(0.002*10^-5)</f>
        <v>50000000</v>
      </c>
    </row>
    <row r="56" spans="1:4" x14ac:dyDescent="0.2">
      <c r="A56" t="s">
        <v>7</v>
      </c>
      <c r="B56">
        <v>48</v>
      </c>
      <c r="C56" t="s">
        <v>15</v>
      </c>
      <c r="D56">
        <f>2/(0.002*10^-5)</f>
        <v>100000000</v>
      </c>
    </row>
    <row r="57" spans="1:4" x14ac:dyDescent="0.2">
      <c r="A57" t="s">
        <v>7</v>
      </c>
      <c r="B57">
        <v>48</v>
      </c>
      <c r="C57" t="s">
        <v>15</v>
      </c>
      <c r="D57">
        <f>1/(0.002*10^-5)</f>
        <v>50000000</v>
      </c>
    </row>
    <row r="58" spans="1:4" x14ac:dyDescent="0.2">
      <c r="A58" t="s">
        <v>7</v>
      </c>
      <c r="B58">
        <v>48</v>
      </c>
      <c r="C58" t="s">
        <v>15</v>
      </c>
      <c r="D58">
        <v>1</v>
      </c>
    </row>
    <row r="59" spans="1:4" x14ac:dyDescent="0.2">
      <c r="A59" t="s">
        <v>8</v>
      </c>
      <c r="B59">
        <v>48</v>
      </c>
      <c r="C59" t="s">
        <v>15</v>
      </c>
      <c r="D59">
        <f>1/(0.002*10^-5)</f>
        <v>50000000</v>
      </c>
    </row>
    <row r="60" spans="1:4" x14ac:dyDescent="0.2">
      <c r="A60" t="s">
        <v>8</v>
      </c>
      <c r="B60">
        <v>48</v>
      </c>
      <c r="C60" t="s">
        <v>15</v>
      </c>
      <c r="D60">
        <f>3/(0.002*10^-5)</f>
        <v>150000000</v>
      </c>
    </row>
    <row r="61" spans="1:4" x14ac:dyDescent="0.2">
      <c r="A61" t="s">
        <v>8</v>
      </c>
      <c r="B61">
        <v>48</v>
      </c>
      <c r="C61" t="s">
        <v>15</v>
      </c>
      <c r="D61">
        <f>2/(0.002*10^-5)</f>
        <v>100000000</v>
      </c>
    </row>
    <row r="62" spans="1:4" x14ac:dyDescent="0.2">
      <c r="A62" t="s">
        <v>7</v>
      </c>
      <c r="B62">
        <v>48</v>
      </c>
      <c r="C62" t="s">
        <v>16</v>
      </c>
      <c r="D62">
        <v>0</v>
      </c>
    </row>
    <row r="63" spans="1:4" x14ac:dyDescent="0.2">
      <c r="A63" t="s">
        <v>7</v>
      </c>
      <c r="B63">
        <v>48</v>
      </c>
      <c r="C63" t="s">
        <v>16</v>
      </c>
      <c r="D63">
        <v>0</v>
      </c>
    </row>
    <row r="64" spans="1:4" x14ac:dyDescent="0.2">
      <c r="A64" t="s">
        <v>7</v>
      </c>
      <c r="B64">
        <v>48</v>
      </c>
      <c r="C64" t="s">
        <v>16</v>
      </c>
      <c r="D64">
        <v>0</v>
      </c>
    </row>
    <row r="65" spans="1:4" x14ac:dyDescent="0.2">
      <c r="A65" t="s">
        <v>8</v>
      </c>
      <c r="B65">
        <v>48</v>
      </c>
      <c r="C65" t="s">
        <v>16</v>
      </c>
      <c r="D65">
        <v>0</v>
      </c>
    </row>
    <row r="66" spans="1:4" x14ac:dyDescent="0.2">
      <c r="A66" t="s">
        <v>8</v>
      </c>
      <c r="B66">
        <v>48</v>
      </c>
      <c r="C66" t="s">
        <v>16</v>
      </c>
      <c r="D66">
        <v>0</v>
      </c>
    </row>
    <row r="67" spans="1:4" x14ac:dyDescent="0.2">
      <c r="A67" t="s">
        <v>8</v>
      </c>
      <c r="B67">
        <v>48</v>
      </c>
      <c r="C67" t="s">
        <v>16</v>
      </c>
      <c r="D67">
        <v>0</v>
      </c>
    </row>
    <row r="68" spans="1:4" x14ac:dyDescent="0.2">
      <c r="A68" t="s">
        <v>22</v>
      </c>
      <c r="B68">
        <v>24</v>
      </c>
      <c r="C68" t="s">
        <v>15</v>
      </c>
      <c r="D68">
        <f>1/(0.002*10^-6)</f>
        <v>499999999.99999994</v>
      </c>
    </row>
    <row r="69" spans="1:4" x14ac:dyDescent="0.2">
      <c r="A69" t="s">
        <v>22</v>
      </c>
      <c r="B69">
        <v>24</v>
      </c>
      <c r="C69" t="s">
        <v>15</v>
      </c>
      <c r="D69">
        <v>1</v>
      </c>
    </row>
    <row r="70" spans="1:4" x14ac:dyDescent="0.2">
      <c r="A70" t="s">
        <v>22</v>
      </c>
      <c r="B70">
        <v>24</v>
      </c>
      <c r="C70" t="s">
        <v>15</v>
      </c>
      <c r="D70">
        <v>1</v>
      </c>
    </row>
    <row r="71" spans="1:4" x14ac:dyDescent="0.2">
      <c r="A71" t="s">
        <v>21</v>
      </c>
      <c r="B71">
        <v>24</v>
      </c>
      <c r="C71" t="s">
        <v>15</v>
      </c>
      <c r="D71">
        <f>5/(0.002*10^-5)</f>
        <v>250000000</v>
      </c>
    </row>
    <row r="72" spans="1:4" x14ac:dyDescent="0.2">
      <c r="A72" t="s">
        <v>21</v>
      </c>
      <c r="B72">
        <v>24</v>
      </c>
      <c r="C72" t="s">
        <v>15</v>
      </c>
      <c r="D72">
        <f>7/(0.002*10^-5)</f>
        <v>350000000</v>
      </c>
    </row>
    <row r="73" spans="1:4" x14ac:dyDescent="0.2">
      <c r="A73" t="s">
        <v>21</v>
      </c>
      <c r="B73">
        <v>24</v>
      </c>
      <c r="C73" t="s">
        <v>15</v>
      </c>
      <c r="D73">
        <f>17/(0.002*10^-5)</f>
        <v>850000000</v>
      </c>
    </row>
    <row r="74" spans="1:4" x14ac:dyDescent="0.2">
      <c r="A74" t="s">
        <v>23</v>
      </c>
      <c r="B74">
        <v>24</v>
      </c>
      <c r="C74" t="s">
        <v>15</v>
      </c>
      <c r="D74">
        <f>2/(0.002*10^-6)</f>
        <v>999999999.99999988</v>
      </c>
    </row>
    <row r="75" spans="1:4" x14ac:dyDescent="0.2">
      <c r="A75" t="s">
        <v>23</v>
      </c>
      <c r="B75">
        <v>24</v>
      </c>
      <c r="C75" t="s">
        <v>15</v>
      </c>
      <c r="D75">
        <f>1/(0.002*10^-6)</f>
        <v>499999999.99999994</v>
      </c>
    </row>
    <row r="76" spans="1:4" x14ac:dyDescent="0.2">
      <c r="A76" t="s">
        <v>23</v>
      </c>
      <c r="B76">
        <v>24</v>
      </c>
      <c r="C76" t="s">
        <v>15</v>
      </c>
      <c r="D76">
        <f>3/(0.002*10^-6)</f>
        <v>1500000000</v>
      </c>
    </row>
    <row r="77" spans="1:4" x14ac:dyDescent="0.2">
      <c r="A77" t="s">
        <v>20</v>
      </c>
      <c r="B77">
        <v>24</v>
      </c>
      <c r="C77" t="s">
        <v>16</v>
      </c>
      <c r="D77">
        <f>1/(0.002*10^-7)</f>
        <v>5000000000</v>
      </c>
    </row>
    <row r="78" spans="1:4" x14ac:dyDescent="0.2">
      <c r="A78" t="s">
        <v>20</v>
      </c>
      <c r="B78">
        <v>24</v>
      </c>
      <c r="C78" t="s">
        <v>16</v>
      </c>
      <c r="D78">
        <f>2/(0.002*10^-7)</f>
        <v>10000000000</v>
      </c>
    </row>
    <row r="79" spans="1:4" x14ac:dyDescent="0.2">
      <c r="A79" t="s">
        <v>20</v>
      </c>
      <c r="B79">
        <v>24</v>
      </c>
      <c r="C79" t="s">
        <v>16</v>
      </c>
      <c r="D79">
        <f>1/(0.002*10^-7)</f>
        <v>5000000000</v>
      </c>
    </row>
    <row r="80" spans="1:4" x14ac:dyDescent="0.2">
      <c r="A80" t="s">
        <v>22</v>
      </c>
      <c r="B80">
        <v>24</v>
      </c>
      <c r="C80" t="s">
        <v>16</v>
      </c>
      <c r="D80">
        <f>1/(0.002*10^-6)</f>
        <v>499999999.99999994</v>
      </c>
    </row>
    <row r="81" spans="1:4" x14ac:dyDescent="0.2">
      <c r="A81" t="s">
        <v>22</v>
      </c>
      <c r="B81">
        <v>24</v>
      </c>
      <c r="C81" t="s">
        <v>16</v>
      </c>
      <c r="D81">
        <f>1/(0.002*10^-6)</f>
        <v>499999999.99999994</v>
      </c>
    </row>
    <row r="82" spans="1:4" x14ac:dyDescent="0.2">
      <c r="A82" t="s">
        <v>22</v>
      </c>
      <c r="B82">
        <v>24</v>
      </c>
      <c r="C82" t="s">
        <v>16</v>
      </c>
      <c r="D82">
        <f>1/(0.002*10^-6)</f>
        <v>499999999.99999994</v>
      </c>
    </row>
    <row r="83" spans="1:4" x14ac:dyDescent="0.2">
      <c r="A83" t="s">
        <v>21</v>
      </c>
      <c r="B83">
        <v>24</v>
      </c>
      <c r="C83" t="s">
        <v>16</v>
      </c>
      <c r="D83">
        <f>5/(0.002*10^-5)</f>
        <v>250000000</v>
      </c>
    </row>
    <row r="84" spans="1:4" x14ac:dyDescent="0.2">
      <c r="A84" t="s">
        <v>21</v>
      </c>
      <c r="B84">
        <v>24</v>
      </c>
      <c r="C84" t="s">
        <v>16</v>
      </c>
      <c r="D84">
        <f>2/(0.002*10^-5)</f>
        <v>100000000</v>
      </c>
    </row>
    <row r="85" spans="1:4" x14ac:dyDescent="0.2">
      <c r="A85" t="s">
        <v>21</v>
      </c>
      <c r="B85">
        <v>24</v>
      </c>
      <c r="C85" t="s">
        <v>16</v>
      </c>
      <c r="D85">
        <f>7/(0.002*10^-5)</f>
        <v>350000000</v>
      </c>
    </row>
    <row r="86" spans="1:4" x14ac:dyDescent="0.2">
      <c r="A86" t="s">
        <v>23</v>
      </c>
      <c r="B86">
        <v>24</v>
      </c>
      <c r="C86" t="s">
        <v>16</v>
      </c>
      <c r="D86">
        <f>2/(0.002*10^-6)</f>
        <v>999999999.99999988</v>
      </c>
    </row>
    <row r="87" spans="1:4" x14ac:dyDescent="0.2">
      <c r="A87" t="s">
        <v>23</v>
      </c>
      <c r="B87">
        <v>24</v>
      </c>
      <c r="C87" t="s">
        <v>16</v>
      </c>
      <c r="D87">
        <f>1/(0.002*10^-6)</f>
        <v>499999999.99999994</v>
      </c>
    </row>
    <row r="88" spans="1:4" x14ac:dyDescent="0.2">
      <c r="A88" t="s">
        <v>23</v>
      </c>
      <c r="B88">
        <v>24</v>
      </c>
      <c r="C88" t="s">
        <v>16</v>
      </c>
      <c r="D88">
        <f>5/(0.002*10^-6)</f>
        <v>2500000000</v>
      </c>
    </row>
    <row r="89" spans="1:4" x14ac:dyDescent="0.2">
      <c r="A89" t="s">
        <v>21</v>
      </c>
      <c r="B89">
        <v>48</v>
      </c>
      <c r="C89" t="s">
        <v>15</v>
      </c>
      <c r="D89">
        <f>2/(0.002*10^-6)</f>
        <v>999999999.99999988</v>
      </c>
    </row>
    <row r="90" spans="1:4" x14ac:dyDescent="0.2">
      <c r="A90" t="s">
        <v>21</v>
      </c>
      <c r="B90">
        <v>48</v>
      </c>
      <c r="C90" t="s">
        <v>15</v>
      </c>
      <c r="D90">
        <f>2/(0.002*10^-6)</f>
        <v>999999999.99999988</v>
      </c>
    </row>
    <row r="91" spans="1:4" x14ac:dyDescent="0.2">
      <c r="A91" t="s">
        <v>21</v>
      </c>
      <c r="B91">
        <v>48</v>
      </c>
      <c r="C91" t="s">
        <v>15</v>
      </c>
      <c r="D91">
        <f>2/(0.002*10^-6)</f>
        <v>999999999.99999988</v>
      </c>
    </row>
    <row r="92" spans="1:4" x14ac:dyDescent="0.2">
      <c r="A92" t="s">
        <v>21</v>
      </c>
      <c r="B92">
        <v>48</v>
      </c>
      <c r="C92" t="s">
        <v>16</v>
      </c>
      <c r="D92">
        <f>1/(0.002*10^-6)</f>
        <v>499999999.99999994</v>
      </c>
    </row>
    <row r="93" spans="1:4" x14ac:dyDescent="0.2">
      <c r="A93" t="s">
        <v>21</v>
      </c>
      <c r="B93">
        <v>48</v>
      </c>
      <c r="C93" t="s">
        <v>16</v>
      </c>
      <c r="D93">
        <f>1/(0.002*10^-6)</f>
        <v>499999999.99999994</v>
      </c>
    </row>
    <row r="94" spans="1:4" x14ac:dyDescent="0.2">
      <c r="A94" t="s">
        <v>21</v>
      </c>
      <c r="B94">
        <v>48</v>
      </c>
      <c r="C94" t="s">
        <v>16</v>
      </c>
      <c r="D94">
        <f>1/(0.002*10^-6)</f>
        <v>499999999.99999994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8D8F-D259-A047-9E39-B0922A48BC7F}">
  <dimension ref="A1:D94"/>
  <sheetViews>
    <sheetView workbookViewId="0">
      <selection activeCell="G5" sqref="G5:K36"/>
    </sheetView>
  </sheetViews>
  <sheetFormatPr baseColWidth="10" defaultRowHeight="16" x14ac:dyDescent="0.2"/>
  <cols>
    <col min="4" max="4" width="12.1640625" bestFit="1" customWidth="1"/>
    <col min="10" max="10" width="11.1640625" bestFit="1" customWidth="1"/>
  </cols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19</v>
      </c>
      <c r="B2">
        <v>0</v>
      </c>
      <c r="C2" t="s">
        <v>15</v>
      </c>
      <c r="D2">
        <f>5/(0.002*10^-4)</f>
        <v>24999999.999999996</v>
      </c>
    </row>
    <row r="3" spans="1:4" x14ac:dyDescent="0.2">
      <c r="A3" t="s">
        <v>19</v>
      </c>
      <c r="B3">
        <v>0</v>
      </c>
      <c r="C3" t="s">
        <v>15</v>
      </c>
      <c r="D3">
        <f>3/(0.002*10^-4)</f>
        <v>14999999.999999998</v>
      </c>
    </row>
    <row r="4" spans="1:4" x14ac:dyDescent="0.2">
      <c r="A4" t="s">
        <v>19</v>
      </c>
      <c r="B4">
        <v>0</v>
      </c>
      <c r="C4" t="s">
        <v>15</v>
      </c>
      <c r="D4">
        <v>1</v>
      </c>
    </row>
    <row r="5" spans="1:4" x14ac:dyDescent="0.2">
      <c r="A5" t="s">
        <v>19</v>
      </c>
      <c r="B5">
        <v>0</v>
      </c>
      <c r="C5" t="s">
        <v>16</v>
      </c>
      <c r="D5">
        <f>3/(0.002*10^-4)</f>
        <v>14999999.999999998</v>
      </c>
    </row>
    <row r="6" spans="1:4" x14ac:dyDescent="0.2">
      <c r="A6" t="s">
        <v>19</v>
      </c>
      <c r="B6">
        <v>0</v>
      </c>
      <c r="C6" t="s">
        <v>16</v>
      </c>
      <c r="D6">
        <f>1/(0.002*10^-4)</f>
        <v>5000000</v>
      </c>
    </row>
    <row r="7" spans="1:4" x14ac:dyDescent="0.2">
      <c r="A7" t="s">
        <v>19</v>
      </c>
      <c r="B7">
        <v>0</v>
      </c>
      <c r="C7" t="s">
        <v>16</v>
      </c>
      <c r="D7">
        <f>5/(0.002*10^-4)</f>
        <v>24999999.999999996</v>
      </c>
    </row>
    <row r="8" spans="1:4" x14ac:dyDescent="0.2">
      <c r="A8" t="s">
        <v>3</v>
      </c>
      <c r="B8">
        <v>24</v>
      </c>
      <c r="C8" t="s">
        <v>15</v>
      </c>
      <c r="D8">
        <f>4/(0.002*10^-5)</f>
        <v>200000000</v>
      </c>
    </row>
    <row r="9" spans="1:4" x14ac:dyDescent="0.2">
      <c r="A9" t="s">
        <v>3</v>
      </c>
      <c r="B9">
        <v>24</v>
      </c>
      <c r="C9" t="s">
        <v>15</v>
      </c>
      <c r="D9">
        <f>6/(0.002*10^-5)</f>
        <v>300000000</v>
      </c>
    </row>
    <row r="10" spans="1:4" x14ac:dyDescent="0.2">
      <c r="A10" t="s">
        <v>3</v>
      </c>
      <c r="B10">
        <v>24</v>
      </c>
      <c r="C10" t="s">
        <v>15</v>
      </c>
      <c r="D10">
        <f>5/(0.002*10^-5)</f>
        <v>250000000</v>
      </c>
    </row>
    <row r="11" spans="1:4" x14ac:dyDescent="0.2">
      <c r="A11" t="s">
        <v>4</v>
      </c>
      <c r="B11">
        <v>24</v>
      </c>
      <c r="C11" t="s">
        <v>15</v>
      </c>
      <c r="D11">
        <f>9/(0.002*10^-5)</f>
        <v>450000000</v>
      </c>
    </row>
    <row r="12" spans="1:4" x14ac:dyDescent="0.2">
      <c r="A12" t="s">
        <v>4</v>
      </c>
      <c r="B12">
        <v>24</v>
      </c>
      <c r="C12" t="s">
        <v>15</v>
      </c>
      <c r="D12">
        <f>3/(0.002*10^-5)</f>
        <v>150000000</v>
      </c>
    </row>
    <row r="13" spans="1:4" x14ac:dyDescent="0.2">
      <c r="A13" t="s">
        <v>4</v>
      </c>
      <c r="B13">
        <v>24</v>
      </c>
      <c r="C13" t="s">
        <v>15</v>
      </c>
      <c r="D13">
        <f>5/(0.002*10^-5)</f>
        <v>250000000</v>
      </c>
    </row>
    <row r="14" spans="1:4" x14ac:dyDescent="0.2">
      <c r="A14" t="s">
        <v>5</v>
      </c>
      <c r="B14">
        <v>24</v>
      </c>
      <c r="C14" t="s">
        <v>15</v>
      </c>
      <c r="D14">
        <f>1/(0.002*10^-5)</f>
        <v>50000000</v>
      </c>
    </row>
    <row r="15" spans="1:4" x14ac:dyDescent="0.2">
      <c r="A15" t="s">
        <v>5</v>
      </c>
      <c r="B15">
        <v>24</v>
      </c>
      <c r="C15" t="s">
        <v>15</v>
      </c>
      <c r="D15">
        <f>1/(0.002*10^-5)</f>
        <v>50000000</v>
      </c>
    </row>
    <row r="16" spans="1:4" x14ac:dyDescent="0.2">
      <c r="A16" t="s">
        <v>5</v>
      </c>
      <c r="B16">
        <v>24</v>
      </c>
      <c r="C16" t="s">
        <v>15</v>
      </c>
      <c r="D16">
        <f>2/(0.002*10^-5)</f>
        <v>100000000</v>
      </c>
    </row>
    <row r="17" spans="1:4" x14ac:dyDescent="0.2">
      <c r="A17" t="s">
        <v>6</v>
      </c>
      <c r="B17">
        <v>24</v>
      </c>
      <c r="C17" t="s">
        <v>15</v>
      </c>
      <c r="D17">
        <f>6/(0.002*10^-5)</f>
        <v>300000000</v>
      </c>
    </row>
    <row r="18" spans="1:4" x14ac:dyDescent="0.2">
      <c r="A18" t="s">
        <v>6</v>
      </c>
      <c r="B18">
        <v>24</v>
      </c>
      <c r="C18" t="s">
        <v>15</v>
      </c>
      <c r="D18">
        <f>6/(0.002*10^-5)</f>
        <v>300000000</v>
      </c>
    </row>
    <row r="19" spans="1:4" x14ac:dyDescent="0.2">
      <c r="A19" t="s">
        <v>6</v>
      </c>
      <c r="B19">
        <v>24</v>
      </c>
      <c r="C19" t="s">
        <v>15</v>
      </c>
      <c r="D19">
        <f>11/(0.002*10^-5)</f>
        <v>550000000</v>
      </c>
    </row>
    <row r="20" spans="1:4" x14ac:dyDescent="0.2">
      <c r="A20" t="s">
        <v>7</v>
      </c>
      <c r="B20">
        <v>24</v>
      </c>
      <c r="C20" t="s">
        <v>15</v>
      </c>
      <c r="D20">
        <f>7/(0.002*10^-5)</f>
        <v>350000000</v>
      </c>
    </row>
    <row r="21" spans="1:4" x14ac:dyDescent="0.2">
      <c r="A21" t="s">
        <v>7</v>
      </c>
      <c r="B21">
        <v>24</v>
      </c>
      <c r="C21" t="s">
        <v>15</v>
      </c>
      <c r="D21">
        <f>15/(0.002*10^-5)</f>
        <v>750000000</v>
      </c>
    </row>
    <row r="22" spans="1:4" x14ac:dyDescent="0.2">
      <c r="A22" t="s">
        <v>7</v>
      </c>
      <c r="B22">
        <v>24</v>
      </c>
      <c r="C22" t="s">
        <v>15</v>
      </c>
      <c r="D22">
        <f>11/(0.002*10^-5)</f>
        <v>550000000</v>
      </c>
    </row>
    <row r="23" spans="1:4" x14ac:dyDescent="0.2">
      <c r="A23" t="s">
        <v>10</v>
      </c>
      <c r="B23">
        <v>24</v>
      </c>
      <c r="C23" t="s">
        <v>15</v>
      </c>
      <c r="D23">
        <f>1/(0.002*10^-5)</f>
        <v>50000000</v>
      </c>
    </row>
    <row r="24" spans="1:4" x14ac:dyDescent="0.2">
      <c r="A24" t="s">
        <v>10</v>
      </c>
      <c r="B24">
        <v>24</v>
      </c>
      <c r="C24" t="s">
        <v>15</v>
      </c>
      <c r="D24">
        <f>1/(0.002*10^-5)</f>
        <v>50000000</v>
      </c>
    </row>
    <row r="25" spans="1:4" x14ac:dyDescent="0.2">
      <c r="A25" t="s">
        <v>10</v>
      </c>
      <c r="B25">
        <v>24</v>
      </c>
      <c r="C25" t="s">
        <v>15</v>
      </c>
      <c r="D25">
        <f>1/(0.002*10^-5)</f>
        <v>50000000</v>
      </c>
    </row>
    <row r="26" spans="1:4" x14ac:dyDescent="0.2">
      <c r="A26" t="s">
        <v>11</v>
      </c>
      <c r="B26">
        <v>24</v>
      </c>
      <c r="C26" t="s">
        <v>15</v>
      </c>
      <c r="D26">
        <f>1/(0.002*10^-6)</f>
        <v>499999999.99999994</v>
      </c>
    </row>
    <row r="27" spans="1:4" x14ac:dyDescent="0.2">
      <c r="A27" t="s">
        <v>11</v>
      </c>
      <c r="B27">
        <v>24</v>
      </c>
      <c r="C27" t="s">
        <v>15</v>
      </c>
      <c r="D27">
        <f>1/(0.002*10^-6)</f>
        <v>499999999.99999994</v>
      </c>
    </row>
    <row r="28" spans="1:4" x14ac:dyDescent="0.2">
      <c r="A28" t="s">
        <v>11</v>
      </c>
      <c r="B28">
        <v>24</v>
      </c>
      <c r="C28" t="s">
        <v>15</v>
      </c>
      <c r="D28">
        <f>1/(0.002*10^-6)</f>
        <v>499999999.99999994</v>
      </c>
    </row>
    <row r="29" spans="1:4" x14ac:dyDescent="0.2">
      <c r="A29" t="s">
        <v>1</v>
      </c>
      <c r="B29">
        <v>24</v>
      </c>
      <c r="C29" t="s">
        <v>16</v>
      </c>
      <c r="D29">
        <f>15/(0.002*10^-6)</f>
        <v>7500000000</v>
      </c>
    </row>
    <row r="30" spans="1:4" x14ac:dyDescent="0.2">
      <c r="A30" t="s">
        <v>1</v>
      </c>
      <c r="B30">
        <v>24</v>
      </c>
      <c r="C30" t="s">
        <v>16</v>
      </c>
      <c r="D30">
        <f>22/(0.002*10^-6)</f>
        <v>11000000000</v>
      </c>
    </row>
    <row r="31" spans="1:4" x14ac:dyDescent="0.2">
      <c r="A31" t="s">
        <v>1</v>
      </c>
      <c r="B31">
        <v>24</v>
      </c>
      <c r="C31" t="s">
        <v>16</v>
      </c>
      <c r="D31">
        <f>17/(0.002*10^-6)</f>
        <v>8499999999.999999</v>
      </c>
    </row>
    <row r="32" spans="1:4" x14ac:dyDescent="0.2">
      <c r="A32" t="s">
        <v>2</v>
      </c>
      <c r="B32">
        <v>24</v>
      </c>
      <c r="C32" t="s">
        <v>16</v>
      </c>
      <c r="D32">
        <f>1/(0.002*10^-6)</f>
        <v>499999999.99999994</v>
      </c>
    </row>
    <row r="33" spans="1:4" x14ac:dyDescent="0.2">
      <c r="A33" t="s">
        <v>2</v>
      </c>
      <c r="B33">
        <v>24</v>
      </c>
      <c r="C33" t="s">
        <v>16</v>
      </c>
      <c r="D33">
        <f>2/(0.002*10^-6)</f>
        <v>999999999.99999988</v>
      </c>
    </row>
    <row r="34" spans="1:4" x14ac:dyDescent="0.2">
      <c r="A34" t="s">
        <v>2</v>
      </c>
      <c r="B34">
        <v>24</v>
      </c>
      <c r="C34" t="s">
        <v>16</v>
      </c>
      <c r="D34">
        <f>3/(0.002*10^-6)</f>
        <v>1500000000</v>
      </c>
    </row>
    <row r="35" spans="1:4" x14ac:dyDescent="0.2">
      <c r="A35" t="s">
        <v>3</v>
      </c>
      <c r="B35">
        <v>24</v>
      </c>
      <c r="C35" t="s">
        <v>16</v>
      </c>
      <c r="D35">
        <f>2/(0.002*10^-5)</f>
        <v>100000000</v>
      </c>
    </row>
    <row r="36" spans="1:4" x14ac:dyDescent="0.2">
      <c r="A36" t="s">
        <v>3</v>
      </c>
      <c r="B36">
        <v>24</v>
      </c>
      <c r="C36" t="s">
        <v>16</v>
      </c>
      <c r="D36">
        <f t="shared" ref="D36:D43" si="0">1/(0.002*10^-5)</f>
        <v>50000000</v>
      </c>
    </row>
    <row r="37" spans="1:4" x14ac:dyDescent="0.2">
      <c r="A37" t="s">
        <v>3</v>
      </c>
      <c r="B37">
        <v>24</v>
      </c>
      <c r="C37" t="s">
        <v>16</v>
      </c>
      <c r="D37">
        <f t="shared" si="0"/>
        <v>50000000</v>
      </c>
    </row>
    <row r="38" spans="1:4" x14ac:dyDescent="0.2">
      <c r="A38" t="s">
        <v>4</v>
      </c>
      <c r="B38">
        <v>24</v>
      </c>
      <c r="C38" t="s">
        <v>16</v>
      </c>
      <c r="D38">
        <f t="shared" si="0"/>
        <v>50000000</v>
      </c>
    </row>
    <row r="39" spans="1:4" x14ac:dyDescent="0.2">
      <c r="A39" t="s">
        <v>4</v>
      </c>
      <c r="B39">
        <v>24</v>
      </c>
      <c r="C39" t="s">
        <v>16</v>
      </c>
      <c r="D39">
        <f t="shared" si="0"/>
        <v>50000000</v>
      </c>
    </row>
    <row r="40" spans="1:4" x14ac:dyDescent="0.2">
      <c r="A40" t="s">
        <v>4</v>
      </c>
      <c r="B40">
        <v>24</v>
      </c>
      <c r="C40" t="s">
        <v>16</v>
      </c>
      <c r="D40">
        <f t="shared" si="0"/>
        <v>50000000</v>
      </c>
    </row>
    <row r="41" spans="1:4" x14ac:dyDescent="0.2">
      <c r="A41" t="s">
        <v>5</v>
      </c>
      <c r="B41">
        <v>24</v>
      </c>
      <c r="C41" t="s">
        <v>16</v>
      </c>
      <c r="D41">
        <f t="shared" si="0"/>
        <v>50000000</v>
      </c>
    </row>
    <row r="42" spans="1:4" x14ac:dyDescent="0.2">
      <c r="A42" t="s">
        <v>5</v>
      </c>
      <c r="B42">
        <v>24</v>
      </c>
      <c r="C42" t="s">
        <v>16</v>
      </c>
      <c r="D42">
        <f t="shared" si="0"/>
        <v>50000000</v>
      </c>
    </row>
    <row r="43" spans="1:4" x14ac:dyDescent="0.2">
      <c r="A43" t="s">
        <v>5</v>
      </c>
      <c r="B43">
        <v>24</v>
      </c>
      <c r="C43" t="s">
        <v>16</v>
      </c>
      <c r="D43">
        <f t="shared" si="0"/>
        <v>50000000</v>
      </c>
    </row>
    <row r="44" spans="1:4" x14ac:dyDescent="0.2">
      <c r="A44" t="s">
        <v>6</v>
      </c>
      <c r="B44">
        <v>24</v>
      </c>
      <c r="C44" t="s">
        <v>16</v>
      </c>
      <c r="D44">
        <v>0</v>
      </c>
    </row>
    <row r="45" spans="1:4" x14ac:dyDescent="0.2">
      <c r="A45" t="s">
        <v>6</v>
      </c>
      <c r="B45">
        <v>24</v>
      </c>
      <c r="C45" t="s">
        <v>16</v>
      </c>
      <c r="D45">
        <v>0</v>
      </c>
    </row>
    <row r="46" spans="1:4" x14ac:dyDescent="0.2">
      <c r="A46" t="s">
        <v>6</v>
      </c>
      <c r="B46">
        <v>24</v>
      </c>
      <c r="C46" t="s">
        <v>16</v>
      </c>
      <c r="D46">
        <v>0</v>
      </c>
    </row>
    <row r="47" spans="1:4" x14ac:dyDescent="0.2">
      <c r="A47" t="s">
        <v>7</v>
      </c>
      <c r="B47">
        <v>24</v>
      </c>
      <c r="C47" t="s">
        <v>16</v>
      </c>
      <c r="D47">
        <v>0</v>
      </c>
    </row>
    <row r="48" spans="1:4" x14ac:dyDescent="0.2">
      <c r="A48" t="s">
        <v>7</v>
      </c>
      <c r="B48">
        <v>24</v>
      </c>
      <c r="C48" t="s">
        <v>16</v>
      </c>
      <c r="D48">
        <v>0</v>
      </c>
    </row>
    <row r="49" spans="1:4" x14ac:dyDescent="0.2">
      <c r="A49" t="s">
        <v>7</v>
      </c>
      <c r="B49">
        <v>24</v>
      </c>
      <c r="C49" t="s">
        <v>16</v>
      </c>
      <c r="D49">
        <v>0</v>
      </c>
    </row>
    <row r="50" spans="1:4" x14ac:dyDescent="0.2">
      <c r="A50" t="s">
        <v>10</v>
      </c>
      <c r="B50">
        <v>24</v>
      </c>
      <c r="C50" t="s">
        <v>16</v>
      </c>
      <c r="D50">
        <f>6/(0.002*10^-5)</f>
        <v>300000000</v>
      </c>
    </row>
    <row r="51" spans="1:4" x14ac:dyDescent="0.2">
      <c r="A51" t="s">
        <v>10</v>
      </c>
      <c r="B51">
        <v>24</v>
      </c>
      <c r="C51" t="s">
        <v>16</v>
      </c>
      <c r="D51">
        <f>4/(0.002*10^-5)</f>
        <v>200000000</v>
      </c>
    </row>
    <row r="52" spans="1:4" x14ac:dyDescent="0.2">
      <c r="A52" t="s">
        <v>10</v>
      </c>
      <c r="B52">
        <v>24</v>
      </c>
      <c r="C52" t="s">
        <v>16</v>
      </c>
      <c r="D52">
        <f>5/(0.002*10^-5)</f>
        <v>250000000</v>
      </c>
    </row>
    <row r="53" spans="1:4" x14ac:dyDescent="0.2">
      <c r="A53" t="s">
        <v>11</v>
      </c>
      <c r="B53">
        <v>24</v>
      </c>
      <c r="C53" t="s">
        <v>16</v>
      </c>
      <c r="D53">
        <f>3/(0.002*10^-6)</f>
        <v>1500000000</v>
      </c>
    </row>
    <row r="54" spans="1:4" x14ac:dyDescent="0.2">
      <c r="A54" t="s">
        <v>11</v>
      </c>
      <c r="B54">
        <v>24</v>
      </c>
      <c r="C54" t="s">
        <v>16</v>
      </c>
      <c r="D54">
        <f>1/(0.002*10^-6)</f>
        <v>499999999.99999994</v>
      </c>
    </row>
    <row r="55" spans="1:4" x14ac:dyDescent="0.2">
      <c r="A55" t="s">
        <v>11</v>
      </c>
      <c r="B55">
        <v>24</v>
      </c>
      <c r="C55" t="s">
        <v>16</v>
      </c>
      <c r="D55">
        <f>5/(0.002*10^-6)</f>
        <v>2500000000</v>
      </c>
    </row>
    <row r="56" spans="1:4" x14ac:dyDescent="0.2">
      <c r="A56" t="s">
        <v>7</v>
      </c>
      <c r="B56">
        <v>48</v>
      </c>
      <c r="C56" t="s">
        <v>15</v>
      </c>
      <c r="D56">
        <f>2/(0.002*10^-5)</f>
        <v>100000000</v>
      </c>
    </row>
    <row r="57" spans="1:4" x14ac:dyDescent="0.2">
      <c r="A57" t="s">
        <v>7</v>
      </c>
      <c r="B57">
        <v>48</v>
      </c>
      <c r="C57" t="s">
        <v>15</v>
      </c>
      <c r="D57">
        <f>4/(0.002*10^-5)</f>
        <v>200000000</v>
      </c>
    </row>
    <row r="58" spans="1:4" x14ac:dyDescent="0.2">
      <c r="A58" t="s">
        <v>7</v>
      </c>
      <c r="B58">
        <v>48</v>
      </c>
      <c r="C58" t="s">
        <v>15</v>
      </c>
      <c r="D58">
        <f>1/(0.002*10^-5)</f>
        <v>50000000</v>
      </c>
    </row>
    <row r="59" spans="1:4" x14ac:dyDescent="0.2">
      <c r="A59" t="s">
        <v>8</v>
      </c>
      <c r="B59">
        <v>48</v>
      </c>
      <c r="C59" t="s">
        <v>15</v>
      </c>
      <c r="D59">
        <f>8/(0.002*10^-5)</f>
        <v>400000000</v>
      </c>
    </row>
    <row r="60" spans="1:4" x14ac:dyDescent="0.2">
      <c r="A60" t="s">
        <v>8</v>
      </c>
      <c r="B60">
        <v>48</v>
      </c>
      <c r="C60" t="s">
        <v>15</v>
      </c>
      <c r="D60">
        <f>5/(0.002*10^-5)</f>
        <v>250000000</v>
      </c>
    </row>
    <row r="61" spans="1:4" x14ac:dyDescent="0.2">
      <c r="A61" t="s">
        <v>8</v>
      </c>
      <c r="B61">
        <v>48</v>
      </c>
      <c r="C61" t="s">
        <v>15</v>
      </c>
      <c r="D61">
        <f>3/(0.002*10^-5)</f>
        <v>150000000</v>
      </c>
    </row>
    <row r="62" spans="1:4" x14ac:dyDescent="0.2">
      <c r="A62" t="s">
        <v>7</v>
      </c>
      <c r="B62">
        <v>48</v>
      </c>
      <c r="C62" t="s">
        <v>16</v>
      </c>
      <c r="D62">
        <v>0</v>
      </c>
    </row>
    <row r="63" spans="1:4" x14ac:dyDescent="0.2">
      <c r="A63" t="s">
        <v>7</v>
      </c>
      <c r="B63">
        <v>48</v>
      </c>
      <c r="C63" t="s">
        <v>16</v>
      </c>
      <c r="D63">
        <v>0</v>
      </c>
    </row>
    <row r="64" spans="1:4" x14ac:dyDescent="0.2">
      <c r="A64" t="s">
        <v>7</v>
      </c>
      <c r="B64">
        <v>48</v>
      </c>
      <c r="C64" t="s">
        <v>16</v>
      </c>
      <c r="D64">
        <v>0</v>
      </c>
    </row>
    <row r="65" spans="1:4" x14ac:dyDescent="0.2">
      <c r="A65" t="s">
        <v>8</v>
      </c>
      <c r="B65">
        <v>48</v>
      </c>
      <c r="C65" t="s">
        <v>16</v>
      </c>
      <c r="D65">
        <v>0</v>
      </c>
    </row>
    <row r="66" spans="1:4" x14ac:dyDescent="0.2">
      <c r="A66" t="s">
        <v>8</v>
      </c>
      <c r="B66">
        <v>48</v>
      </c>
      <c r="C66" t="s">
        <v>16</v>
      </c>
      <c r="D66">
        <v>0</v>
      </c>
    </row>
    <row r="67" spans="1:4" x14ac:dyDescent="0.2">
      <c r="A67" t="s">
        <v>8</v>
      </c>
      <c r="B67">
        <v>48</v>
      </c>
      <c r="C67" t="s">
        <v>16</v>
      </c>
      <c r="D67">
        <v>0</v>
      </c>
    </row>
    <row r="68" spans="1:4" x14ac:dyDescent="0.2">
      <c r="A68" t="s">
        <v>22</v>
      </c>
      <c r="B68">
        <v>24</v>
      </c>
      <c r="C68" t="s">
        <v>15</v>
      </c>
      <c r="D68">
        <f>1/(0.002*10^-6)</f>
        <v>499999999.99999994</v>
      </c>
    </row>
    <row r="69" spans="1:4" x14ac:dyDescent="0.2">
      <c r="A69" t="s">
        <v>22</v>
      </c>
      <c r="B69">
        <v>24</v>
      </c>
      <c r="C69" t="s">
        <v>15</v>
      </c>
      <c r="D69">
        <v>1</v>
      </c>
    </row>
    <row r="70" spans="1:4" x14ac:dyDescent="0.2">
      <c r="A70" t="s">
        <v>22</v>
      </c>
      <c r="B70">
        <v>24</v>
      </c>
      <c r="C70" t="s">
        <v>15</v>
      </c>
      <c r="D70">
        <v>1</v>
      </c>
    </row>
    <row r="71" spans="1:4" x14ac:dyDescent="0.2">
      <c r="A71" t="s">
        <v>21</v>
      </c>
      <c r="B71">
        <v>24</v>
      </c>
      <c r="C71" t="s">
        <v>15</v>
      </c>
      <c r="D71">
        <f>5/(0.002*10^-5)</f>
        <v>250000000</v>
      </c>
    </row>
    <row r="72" spans="1:4" x14ac:dyDescent="0.2">
      <c r="A72" t="s">
        <v>21</v>
      </c>
      <c r="B72">
        <v>24</v>
      </c>
      <c r="C72" t="s">
        <v>15</v>
      </c>
      <c r="D72">
        <f>7/(0.002*10^-5)</f>
        <v>350000000</v>
      </c>
    </row>
    <row r="73" spans="1:4" x14ac:dyDescent="0.2">
      <c r="A73" t="s">
        <v>21</v>
      </c>
      <c r="B73">
        <v>24</v>
      </c>
      <c r="C73" t="s">
        <v>15</v>
      </c>
      <c r="D73">
        <f>17/(0.002*10^-5)</f>
        <v>850000000</v>
      </c>
    </row>
    <row r="74" spans="1:4" x14ac:dyDescent="0.2">
      <c r="A74" t="s">
        <v>23</v>
      </c>
      <c r="B74">
        <v>24</v>
      </c>
      <c r="C74" t="s">
        <v>15</v>
      </c>
      <c r="D74">
        <f>2/(0.002*10^-6)</f>
        <v>999999999.99999988</v>
      </c>
    </row>
    <row r="75" spans="1:4" x14ac:dyDescent="0.2">
      <c r="A75" t="s">
        <v>23</v>
      </c>
      <c r="B75">
        <v>24</v>
      </c>
      <c r="C75" t="s">
        <v>15</v>
      </c>
      <c r="D75">
        <f>1/(0.002*10^-6)</f>
        <v>499999999.99999994</v>
      </c>
    </row>
    <row r="76" spans="1:4" x14ac:dyDescent="0.2">
      <c r="A76" t="s">
        <v>23</v>
      </c>
      <c r="B76">
        <v>24</v>
      </c>
      <c r="C76" t="s">
        <v>15</v>
      </c>
      <c r="D76">
        <f>3/(0.002*10^-6)</f>
        <v>1500000000</v>
      </c>
    </row>
    <row r="77" spans="1:4" x14ac:dyDescent="0.2">
      <c r="A77" t="s">
        <v>20</v>
      </c>
      <c r="B77">
        <v>24</v>
      </c>
      <c r="C77" t="s">
        <v>16</v>
      </c>
      <c r="D77">
        <f>1/(0.002*10^-7)</f>
        <v>5000000000</v>
      </c>
    </row>
    <row r="78" spans="1:4" x14ac:dyDescent="0.2">
      <c r="A78" t="s">
        <v>20</v>
      </c>
      <c r="B78">
        <v>24</v>
      </c>
      <c r="C78" t="s">
        <v>16</v>
      </c>
      <c r="D78">
        <f>2/(0.002*10^-7)</f>
        <v>10000000000</v>
      </c>
    </row>
    <row r="79" spans="1:4" x14ac:dyDescent="0.2">
      <c r="A79" t="s">
        <v>20</v>
      </c>
      <c r="B79">
        <v>24</v>
      </c>
      <c r="C79" t="s">
        <v>16</v>
      </c>
      <c r="D79">
        <f>1/(0.002*10^-7)</f>
        <v>5000000000</v>
      </c>
    </row>
    <row r="80" spans="1:4" x14ac:dyDescent="0.2">
      <c r="A80" t="s">
        <v>22</v>
      </c>
      <c r="B80">
        <v>24</v>
      </c>
      <c r="C80" t="s">
        <v>16</v>
      </c>
      <c r="D80">
        <f>1/(0.002*10^-6)</f>
        <v>499999999.99999994</v>
      </c>
    </row>
    <row r="81" spans="1:4" x14ac:dyDescent="0.2">
      <c r="A81" t="s">
        <v>22</v>
      </c>
      <c r="B81">
        <v>24</v>
      </c>
      <c r="C81" t="s">
        <v>16</v>
      </c>
      <c r="D81">
        <f>1/(0.002*10^-6)</f>
        <v>499999999.99999994</v>
      </c>
    </row>
    <row r="82" spans="1:4" x14ac:dyDescent="0.2">
      <c r="A82" t="s">
        <v>22</v>
      </c>
      <c r="B82">
        <v>24</v>
      </c>
      <c r="C82" t="s">
        <v>16</v>
      </c>
      <c r="D82">
        <f>1/(0.002*10^-6)</f>
        <v>499999999.99999994</v>
      </c>
    </row>
    <row r="83" spans="1:4" x14ac:dyDescent="0.2">
      <c r="A83" t="s">
        <v>21</v>
      </c>
      <c r="B83">
        <v>24</v>
      </c>
      <c r="C83" t="s">
        <v>16</v>
      </c>
      <c r="D83">
        <f>5/(0.002*10^-5)</f>
        <v>250000000</v>
      </c>
    </row>
    <row r="84" spans="1:4" x14ac:dyDescent="0.2">
      <c r="A84" t="s">
        <v>21</v>
      </c>
      <c r="B84">
        <v>24</v>
      </c>
      <c r="C84" t="s">
        <v>16</v>
      </c>
      <c r="D84">
        <f>2/(0.002*10^-5)</f>
        <v>100000000</v>
      </c>
    </row>
    <row r="85" spans="1:4" x14ac:dyDescent="0.2">
      <c r="A85" t="s">
        <v>21</v>
      </c>
      <c r="B85">
        <v>24</v>
      </c>
      <c r="C85" t="s">
        <v>16</v>
      </c>
      <c r="D85">
        <f>7/(0.002*10^-5)</f>
        <v>350000000</v>
      </c>
    </row>
    <row r="86" spans="1:4" x14ac:dyDescent="0.2">
      <c r="A86" t="s">
        <v>23</v>
      </c>
      <c r="B86">
        <v>24</v>
      </c>
      <c r="C86" t="s">
        <v>16</v>
      </c>
      <c r="D86">
        <f>2/(0.002*10^-6)</f>
        <v>999999999.99999988</v>
      </c>
    </row>
    <row r="87" spans="1:4" x14ac:dyDescent="0.2">
      <c r="A87" t="s">
        <v>23</v>
      </c>
      <c r="B87">
        <v>24</v>
      </c>
      <c r="C87" t="s">
        <v>16</v>
      </c>
      <c r="D87">
        <f>1/(0.002*10^-6)</f>
        <v>499999999.99999994</v>
      </c>
    </row>
    <row r="88" spans="1:4" x14ac:dyDescent="0.2">
      <c r="A88" t="s">
        <v>23</v>
      </c>
      <c r="B88">
        <v>24</v>
      </c>
      <c r="C88" t="s">
        <v>16</v>
      </c>
      <c r="D88">
        <f>5/(0.002*10^-6)</f>
        <v>2500000000</v>
      </c>
    </row>
    <row r="89" spans="1:4" x14ac:dyDescent="0.2">
      <c r="A89" t="s">
        <v>21</v>
      </c>
      <c r="B89">
        <v>48</v>
      </c>
      <c r="C89" t="s">
        <v>15</v>
      </c>
      <c r="D89">
        <f>2/(0.002*10^-6)</f>
        <v>999999999.99999988</v>
      </c>
    </row>
    <row r="90" spans="1:4" x14ac:dyDescent="0.2">
      <c r="A90" t="s">
        <v>21</v>
      </c>
      <c r="B90">
        <v>48</v>
      </c>
      <c r="C90" t="s">
        <v>15</v>
      </c>
      <c r="D90">
        <f>2/(0.002*10^-6)</f>
        <v>999999999.99999988</v>
      </c>
    </row>
    <row r="91" spans="1:4" x14ac:dyDescent="0.2">
      <c r="A91" t="s">
        <v>21</v>
      </c>
      <c r="B91">
        <v>48</v>
      </c>
      <c r="C91" t="s">
        <v>15</v>
      </c>
      <c r="D91">
        <f>2/(0.002*10^-6)</f>
        <v>999999999.99999988</v>
      </c>
    </row>
    <row r="92" spans="1:4" x14ac:dyDescent="0.2">
      <c r="A92" t="s">
        <v>21</v>
      </c>
      <c r="B92">
        <v>48</v>
      </c>
      <c r="C92" t="s">
        <v>16</v>
      </c>
      <c r="D92">
        <f>1/(0.002*10^-6)</f>
        <v>499999999.99999994</v>
      </c>
    </row>
    <row r="93" spans="1:4" x14ac:dyDescent="0.2">
      <c r="A93" t="s">
        <v>21</v>
      </c>
      <c r="B93">
        <v>48</v>
      </c>
      <c r="C93" t="s">
        <v>16</v>
      </c>
      <c r="D93">
        <f>1/(0.002*10^-6)</f>
        <v>499999999.99999994</v>
      </c>
    </row>
    <row r="94" spans="1:4" x14ac:dyDescent="0.2">
      <c r="A94" t="s">
        <v>21</v>
      </c>
      <c r="B94">
        <v>48</v>
      </c>
      <c r="C94" t="s">
        <v>16</v>
      </c>
      <c r="D94">
        <f>1/(0.002*10^-6)</f>
        <v>499999999.99999994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9FE9-1047-B442-AAC2-9CE5F9BE229E}">
  <dimension ref="A1:E32"/>
  <sheetViews>
    <sheetView workbookViewId="0">
      <selection sqref="A1:E32"/>
    </sheetView>
  </sheetViews>
  <sheetFormatPr baseColWidth="10" defaultRowHeight="16" x14ac:dyDescent="0.2"/>
  <sheetData>
    <row r="1" spans="1:5" x14ac:dyDescent="0.2">
      <c r="A1" t="s">
        <v>0</v>
      </c>
      <c r="B1" t="s">
        <v>12</v>
      </c>
      <c r="C1" t="s">
        <v>13</v>
      </c>
      <c r="D1" t="s">
        <v>17</v>
      </c>
      <c r="E1" t="s">
        <v>18</v>
      </c>
    </row>
    <row r="2" spans="1:5" x14ac:dyDescent="0.2">
      <c r="A2" t="s">
        <v>19</v>
      </c>
      <c r="B2">
        <v>0</v>
      </c>
      <c r="C2" t="s">
        <v>15</v>
      </c>
      <c r="D2">
        <f>AVERAGE(CFU_raw_spin!$D2:$D4)</f>
        <v>13333333.666666664</v>
      </c>
      <c r="E2">
        <f>STDEV(CFU_raw_spin!$D2:$D4)</f>
        <v>12583056.862304972</v>
      </c>
    </row>
    <row r="3" spans="1:5" x14ac:dyDescent="0.2">
      <c r="A3" t="s">
        <v>19</v>
      </c>
      <c r="B3">
        <v>0</v>
      </c>
      <c r="C3" t="s">
        <v>16</v>
      </c>
      <c r="D3">
        <f>AVERAGE(CFU_raw_spin!$D5:$D7)</f>
        <v>15000000</v>
      </c>
      <c r="E3">
        <f>STDEV(CFU_raw_spin!$D5:$D7)</f>
        <v>9999999.9999999944</v>
      </c>
    </row>
    <row r="4" spans="1:5" x14ac:dyDescent="0.2">
      <c r="A4" t="s">
        <v>3</v>
      </c>
      <c r="B4">
        <v>24</v>
      </c>
      <c r="C4" t="s">
        <v>15</v>
      </c>
      <c r="D4">
        <f>AVERAGE(CFU_raw_spin!$D8:$D10)</f>
        <v>15000000</v>
      </c>
      <c r="E4">
        <f>STDEV(CFU_raw_spin!$D8:$D10)</f>
        <v>13228756.555322949</v>
      </c>
    </row>
    <row r="5" spans="1:5" x14ac:dyDescent="0.2">
      <c r="A5" t="s">
        <v>4</v>
      </c>
      <c r="B5">
        <v>24</v>
      </c>
      <c r="C5" t="s">
        <v>15</v>
      </c>
      <c r="D5">
        <f>AVERAGE(CFU_raw_spin!$D11:$D13)</f>
        <v>133333333.33333333</v>
      </c>
      <c r="E5">
        <f>STDEV(CFU_raw_spin!$D11:$D13)</f>
        <v>28867513.459481265</v>
      </c>
    </row>
    <row r="6" spans="1:5" x14ac:dyDescent="0.2">
      <c r="A6" t="s">
        <v>5</v>
      </c>
      <c r="B6">
        <v>24</v>
      </c>
      <c r="C6" t="s">
        <v>15</v>
      </c>
      <c r="D6">
        <f>AVERAGE(CFU_raw_spin!$D14:$D16)</f>
        <v>1666666.6666666667</v>
      </c>
      <c r="E6">
        <f>STDEV(CFU_raw_spin!$D14:$D16)</f>
        <v>1607275.1268321592</v>
      </c>
    </row>
    <row r="7" spans="1:5" x14ac:dyDescent="0.2">
      <c r="A7" t="s">
        <v>6</v>
      </c>
      <c r="B7">
        <v>24</v>
      </c>
      <c r="C7" t="s">
        <v>15</v>
      </c>
      <c r="D7">
        <f>AVERAGE(CFU_raw_spin!$D17:$D19)</f>
        <v>30000000</v>
      </c>
      <c r="E7">
        <f>STDEV(CFU_raw_spin!$D17:$D19)</f>
        <v>18027756.377319932</v>
      </c>
    </row>
    <row r="8" spans="1:5" x14ac:dyDescent="0.2">
      <c r="A8" t="s">
        <v>7</v>
      </c>
      <c r="B8">
        <v>24</v>
      </c>
      <c r="C8" t="s">
        <v>15</v>
      </c>
      <c r="D8">
        <f>AVERAGE(CFU_raw_spin!$D20:$D22)</f>
        <v>30000000</v>
      </c>
      <c r="E8">
        <f>STDEV(CFU_raw_spin!$D20:$D22)</f>
        <v>10000000</v>
      </c>
    </row>
    <row r="9" spans="1:5" x14ac:dyDescent="0.2">
      <c r="A9" t="s">
        <v>10</v>
      </c>
      <c r="B9">
        <v>24</v>
      </c>
      <c r="C9" t="s">
        <v>15</v>
      </c>
      <c r="D9">
        <f>AVERAGE(CFU_raw_spin!$D23:$D25)</f>
        <v>1666667.3333333333</v>
      </c>
      <c r="E9">
        <f>STDEV(CFU_raw_spin!$D23:$D25)</f>
        <v>2886750.7685978599</v>
      </c>
    </row>
    <row r="10" spans="1:5" x14ac:dyDescent="0.2">
      <c r="A10" t="s">
        <v>11</v>
      </c>
      <c r="B10">
        <v>24</v>
      </c>
      <c r="C10" t="s">
        <v>15</v>
      </c>
      <c r="D10">
        <f>AVERAGE(CFU_raw_spin!$D26:$D28)</f>
        <v>16666667.333333334</v>
      </c>
      <c r="E10">
        <f>STDEV(CFU_raw_spin!$D26:$D28)</f>
        <v>28867512.882131018</v>
      </c>
    </row>
    <row r="11" spans="1:5" x14ac:dyDescent="0.2">
      <c r="A11" t="s">
        <v>1</v>
      </c>
      <c r="B11">
        <v>24</v>
      </c>
      <c r="C11" t="s">
        <v>16</v>
      </c>
      <c r="D11">
        <f>AVERAGE(CFU_raw_spin!$D29:$D31)</f>
        <v>200000000</v>
      </c>
      <c r="E11">
        <f>STDEV(CFU_raw_spin!$D29:$D31)</f>
        <v>86602540.378443867</v>
      </c>
    </row>
    <row r="12" spans="1:5" x14ac:dyDescent="0.2">
      <c r="A12" t="s">
        <v>2</v>
      </c>
      <c r="B12">
        <v>24</v>
      </c>
      <c r="C12" t="s">
        <v>16</v>
      </c>
      <c r="D12">
        <f>AVERAGE(CFU_raw_spin!$D32:$D34)</f>
        <v>183333333.33333334</v>
      </c>
      <c r="E12">
        <f>STDEV(CFU_raw_spin!$D32:$D34)</f>
        <v>115470053.83792517</v>
      </c>
    </row>
    <row r="13" spans="1:5" x14ac:dyDescent="0.2">
      <c r="A13" t="s">
        <v>3</v>
      </c>
      <c r="B13">
        <v>24</v>
      </c>
      <c r="C13" t="s">
        <v>16</v>
      </c>
      <c r="D13">
        <f>AVERAGE(CFU_raw_spin!$D35:$D37)</f>
        <v>5000000.333333333</v>
      </c>
      <c r="E13">
        <f>STDEV(CFU_raw_spin!$D35:$D37)</f>
        <v>4999999.5000000084</v>
      </c>
    </row>
    <row r="14" spans="1:5" x14ac:dyDescent="0.2">
      <c r="A14" t="s">
        <v>4</v>
      </c>
      <c r="B14">
        <v>24</v>
      </c>
      <c r="C14" t="s">
        <v>16</v>
      </c>
      <c r="D14">
        <f>AVERAGE(CFU_raw_spin!$D38:$D40)</f>
        <v>16666667.333333334</v>
      </c>
      <c r="E14">
        <f>STDEV(CFU_raw_spin!$D38:$D40)</f>
        <v>28867512.882131018</v>
      </c>
    </row>
    <row r="15" spans="1:5" x14ac:dyDescent="0.2">
      <c r="A15" t="s">
        <v>5</v>
      </c>
      <c r="B15">
        <v>24</v>
      </c>
      <c r="C15" t="s">
        <v>16</v>
      </c>
      <c r="D15">
        <f>AVERAGE(CFU_raw_spin!$D41:$D43)</f>
        <v>500000</v>
      </c>
      <c r="E15">
        <f>STDEV(CFU_raw_spin!$D41:$D43)</f>
        <v>0</v>
      </c>
    </row>
    <row r="16" spans="1:5" x14ac:dyDescent="0.2">
      <c r="A16" t="s">
        <v>6</v>
      </c>
      <c r="B16">
        <v>24</v>
      </c>
      <c r="C16" t="s">
        <v>16</v>
      </c>
      <c r="D16">
        <f>AVERAGE(CFU_raw_spin!$D44:$D46)</f>
        <v>0</v>
      </c>
      <c r="E16">
        <f>STDEV(CFU_raw_spin!$D44:$D46)</f>
        <v>0</v>
      </c>
    </row>
    <row r="17" spans="1:5" x14ac:dyDescent="0.2">
      <c r="A17" t="s">
        <v>7</v>
      </c>
      <c r="B17">
        <v>24</v>
      </c>
      <c r="C17" t="s">
        <v>16</v>
      </c>
      <c r="D17">
        <f>AVERAGE(CFU_raw_spin!$D47:$D49)</f>
        <v>0</v>
      </c>
      <c r="E17">
        <f>STDEV(CFU_raw_spin!$D47:$D49)</f>
        <v>0</v>
      </c>
    </row>
    <row r="18" spans="1:5" x14ac:dyDescent="0.2">
      <c r="A18" t="s">
        <v>10</v>
      </c>
      <c r="B18">
        <v>24</v>
      </c>
      <c r="C18" t="s">
        <v>16</v>
      </c>
      <c r="D18">
        <f>AVERAGE(CFU_raw_spin!$D50:$D52)</f>
        <v>18333333.333333332</v>
      </c>
      <c r="E18">
        <f>STDEV(CFU_raw_spin!$D50:$D52)</f>
        <v>7637626.158259728</v>
      </c>
    </row>
    <row r="19" spans="1:5" x14ac:dyDescent="0.2">
      <c r="A19" t="s">
        <v>11</v>
      </c>
      <c r="B19">
        <v>24</v>
      </c>
      <c r="C19" t="s">
        <v>16</v>
      </c>
      <c r="D19">
        <f>AVERAGE(CFU_raw_spin!$D53:$D55)</f>
        <v>83333333.333333328</v>
      </c>
      <c r="E19">
        <f>STDEV(CFU_raw_spin!$D53:$D55)</f>
        <v>57735026.918962583</v>
      </c>
    </row>
    <row r="20" spans="1:5" x14ac:dyDescent="0.2">
      <c r="A20" t="s">
        <v>7</v>
      </c>
      <c r="B20">
        <v>48</v>
      </c>
      <c r="C20" t="s">
        <v>15</v>
      </c>
      <c r="D20">
        <f>AVERAGE(CFU_raw_spin!$D56:$D58)</f>
        <v>50000000.333333336</v>
      </c>
      <c r="E20">
        <f>STDEV(CFU_raw_spin!$D56:$D58)</f>
        <v>49999999.5</v>
      </c>
    </row>
    <row r="21" spans="1:5" x14ac:dyDescent="0.2">
      <c r="A21" t="s">
        <v>8</v>
      </c>
      <c r="B21">
        <v>48</v>
      </c>
      <c r="C21" t="s">
        <v>15</v>
      </c>
      <c r="D21">
        <f>AVERAGE(CFU_raw_spin!$D59:$D61)</f>
        <v>100000000</v>
      </c>
      <c r="E21">
        <f>STDEV(CFU_raw_spin!$D59:$D61)</f>
        <v>50000000</v>
      </c>
    </row>
    <row r="22" spans="1:5" x14ac:dyDescent="0.2">
      <c r="A22" t="s">
        <v>7</v>
      </c>
      <c r="B22">
        <v>48</v>
      </c>
      <c r="C22" t="s">
        <v>16</v>
      </c>
      <c r="D22">
        <f>AVERAGE(CFU_raw_spin!$D62:$D64)</f>
        <v>0</v>
      </c>
      <c r="E22">
        <f>STDEV(CFU_raw_spin!$D62:$D64)</f>
        <v>0</v>
      </c>
    </row>
    <row r="23" spans="1:5" x14ac:dyDescent="0.2">
      <c r="A23" t="s">
        <v>8</v>
      </c>
      <c r="B23">
        <v>48</v>
      </c>
      <c r="C23" t="s">
        <v>16</v>
      </c>
      <c r="D23">
        <f>AVERAGE(CFU_raw_spin!$D65:$D67)</f>
        <v>0</v>
      </c>
      <c r="E23">
        <f>STDEV(CFU_raw_spin!$D65:$D67)</f>
        <v>0</v>
      </c>
    </row>
    <row r="24" spans="1:5" x14ac:dyDescent="0.2">
      <c r="A24" t="s">
        <v>22</v>
      </c>
      <c r="B24">
        <v>24</v>
      </c>
      <c r="C24" t="s">
        <v>15</v>
      </c>
      <c r="D24">
        <f>AVERAGE(CFU_raw_spin!$D68:$D70)</f>
        <v>166666667.33333331</v>
      </c>
      <c r="E24">
        <f>STDEV(CFU_raw_spin!$D68:$D70)</f>
        <v>288675134.01746255</v>
      </c>
    </row>
    <row r="25" spans="1:5" x14ac:dyDescent="0.2">
      <c r="A25" t="s">
        <v>21</v>
      </c>
      <c r="B25">
        <v>24</v>
      </c>
      <c r="C25" t="s">
        <v>15</v>
      </c>
      <c r="D25">
        <f>AVERAGE(CFU_raw_spin!$D71:$D73)</f>
        <v>483333333.33333331</v>
      </c>
      <c r="E25">
        <f>STDEV(CFU_raw_spin!$D71:$D73)</f>
        <v>321455025.36643177</v>
      </c>
    </row>
    <row r="26" spans="1:5" x14ac:dyDescent="0.2">
      <c r="A26" t="s">
        <v>23</v>
      </c>
      <c r="B26">
        <v>24</v>
      </c>
      <c r="C26" t="s">
        <v>15</v>
      </c>
      <c r="D26">
        <f>AVERAGE(CFU_raw_spin!$D74:$D76)</f>
        <v>1000000000</v>
      </c>
      <c r="E26">
        <f>STDEV(CFU_raw_spin!$D74:$D76)</f>
        <v>500000000</v>
      </c>
    </row>
    <row r="27" spans="1:5" x14ac:dyDescent="0.2">
      <c r="A27" t="s">
        <v>20</v>
      </c>
      <c r="B27">
        <v>24</v>
      </c>
      <c r="C27" t="s">
        <v>16</v>
      </c>
      <c r="D27">
        <f>AVERAGE(CFU_raw_spin!$D77:$D79)</f>
        <v>6666666666.666667</v>
      </c>
      <c r="E27">
        <f>STDEV(CFU_raw_spin!$D77:$D79)</f>
        <v>2886751345.9481292</v>
      </c>
    </row>
    <row r="28" spans="1:5" x14ac:dyDescent="0.2">
      <c r="A28" t="s">
        <v>22</v>
      </c>
      <c r="B28">
        <v>24</v>
      </c>
      <c r="C28" t="s">
        <v>16</v>
      </c>
      <c r="D28">
        <f>AVERAGE(CFU_raw_spin!$D80:$D82)</f>
        <v>499999999.99999994</v>
      </c>
      <c r="E28">
        <f>STDEV(CFU_raw_spin!$D80:$D82)</f>
        <v>0</v>
      </c>
    </row>
    <row r="29" spans="1:5" x14ac:dyDescent="0.2">
      <c r="A29" t="s">
        <v>21</v>
      </c>
      <c r="B29">
        <v>24</v>
      </c>
      <c r="C29" t="s">
        <v>16</v>
      </c>
      <c r="D29">
        <f>AVERAGE(CFU_raw_spin!$D83:$D85)</f>
        <v>233333333.33333334</v>
      </c>
      <c r="E29">
        <f>STDEV(CFU_raw_spin!$D83:$D85)</f>
        <v>125830573.92117915</v>
      </c>
    </row>
    <row r="30" spans="1:5" x14ac:dyDescent="0.2">
      <c r="A30" t="s">
        <v>23</v>
      </c>
      <c r="B30">
        <v>24</v>
      </c>
      <c r="C30" t="s">
        <v>16</v>
      </c>
      <c r="D30">
        <f>AVERAGE(CFU_raw_spin!$D86:$D88)</f>
        <v>1333333333.3333333</v>
      </c>
      <c r="E30">
        <f>STDEV(CFU_raw_spin!$D86:$D88)</f>
        <v>1040832999.7330664</v>
      </c>
    </row>
    <row r="31" spans="1:5" x14ac:dyDescent="0.2">
      <c r="A31" t="s">
        <v>21</v>
      </c>
      <c r="B31">
        <v>48</v>
      </c>
      <c r="C31" t="s">
        <v>15</v>
      </c>
      <c r="D31">
        <f>AVERAGE(CFU_raw_spin!$D89:$D91)</f>
        <v>999999999.99999988</v>
      </c>
      <c r="E31">
        <f>STDEV(CFU_raw_spin!$D89:$D91)</f>
        <v>0</v>
      </c>
    </row>
    <row r="32" spans="1:5" x14ac:dyDescent="0.2">
      <c r="A32" t="s">
        <v>21</v>
      </c>
      <c r="B32">
        <v>48</v>
      </c>
      <c r="C32" t="s">
        <v>16</v>
      </c>
      <c r="D32">
        <f>AVERAGE(CFU_raw_spin!$D92:$D94)</f>
        <v>499999999.99999994</v>
      </c>
      <c r="E32">
        <f>STDEV(CFU_raw_spin!$D92:$D94)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682D-534A-2540-BDE3-6DCD3BAEAE52}">
  <dimension ref="A1:E32"/>
  <sheetViews>
    <sheetView workbookViewId="0">
      <selection activeCell="H13" sqref="H13"/>
    </sheetView>
  </sheetViews>
  <sheetFormatPr baseColWidth="10" defaultRowHeight="16" x14ac:dyDescent="0.2"/>
  <sheetData>
    <row r="1" spans="1:5" x14ac:dyDescent="0.2">
      <c r="A1" t="s">
        <v>0</v>
      </c>
      <c r="B1" t="s">
        <v>12</v>
      </c>
      <c r="C1" t="s">
        <v>13</v>
      </c>
      <c r="D1" t="s">
        <v>17</v>
      </c>
      <c r="E1" t="s">
        <v>18</v>
      </c>
    </row>
    <row r="2" spans="1:5" x14ac:dyDescent="0.2">
      <c r="A2" t="s">
        <v>19</v>
      </c>
      <c r="B2">
        <v>0</v>
      </c>
      <c r="C2" t="s">
        <v>15</v>
      </c>
      <c r="D2">
        <f>AVERAGE(CFU_raw_filter!$D2:$D4)</f>
        <v>13333333.666666664</v>
      </c>
      <c r="E2">
        <f>STDEV(CFU_raw_filter!$D2:$D4)</f>
        <v>12583056.862304972</v>
      </c>
    </row>
    <row r="3" spans="1:5" x14ac:dyDescent="0.2">
      <c r="A3" t="s">
        <v>19</v>
      </c>
      <c r="B3">
        <v>0</v>
      </c>
      <c r="C3" t="s">
        <v>16</v>
      </c>
      <c r="D3">
        <f>AVERAGE(CFU_raw_filter!$D5:$D7)</f>
        <v>15000000</v>
      </c>
      <c r="E3">
        <f>STDEV(CFU_raw_filter!$D5:$D7)</f>
        <v>9999999.9999999944</v>
      </c>
    </row>
    <row r="4" spans="1:5" x14ac:dyDescent="0.2">
      <c r="A4" t="s">
        <v>3</v>
      </c>
      <c r="B4">
        <v>24</v>
      </c>
      <c r="C4" t="s">
        <v>15</v>
      </c>
      <c r="D4">
        <f>AVERAGE(CFU_raw_filter!$D8:$D10)</f>
        <v>250000000</v>
      </c>
      <c r="E4">
        <f>STDEV(CFU_raw_filter!$D8:$D10)</f>
        <v>50000000</v>
      </c>
    </row>
    <row r="5" spans="1:5" x14ac:dyDescent="0.2">
      <c r="A5" t="s">
        <v>4</v>
      </c>
      <c r="B5">
        <v>24</v>
      </c>
      <c r="C5" t="s">
        <v>15</v>
      </c>
      <c r="D5">
        <f>AVERAGE(CFU_raw_filter!$D11:$D13)</f>
        <v>283333333.33333331</v>
      </c>
      <c r="E5">
        <f>STDEV(CFU_raw_filter!$D11:$D13)</f>
        <v>152752523.16519466</v>
      </c>
    </row>
    <row r="6" spans="1:5" x14ac:dyDescent="0.2">
      <c r="A6" t="s">
        <v>5</v>
      </c>
      <c r="B6">
        <v>24</v>
      </c>
      <c r="C6" t="s">
        <v>15</v>
      </c>
      <c r="D6">
        <f>AVERAGE(CFU_raw_filter!$D14:$D16)</f>
        <v>66666666.666666664</v>
      </c>
      <c r="E6">
        <f>STDEV(CFU_raw_filter!$D14:$D16)</f>
        <v>28867513.459481284</v>
      </c>
    </row>
    <row r="7" spans="1:5" x14ac:dyDescent="0.2">
      <c r="A7" t="s">
        <v>6</v>
      </c>
      <c r="B7">
        <v>24</v>
      </c>
      <c r="C7" t="s">
        <v>15</v>
      </c>
      <c r="D7">
        <f>AVERAGE(CFU_raw_filter!$D17:$D19)</f>
        <v>383333333.33333331</v>
      </c>
      <c r="E7">
        <f>STDEV(CFU_raw_filter!$D17:$D19)</f>
        <v>144337567.29740646</v>
      </c>
    </row>
    <row r="8" spans="1:5" x14ac:dyDescent="0.2">
      <c r="A8" t="s">
        <v>7</v>
      </c>
      <c r="B8">
        <v>24</v>
      </c>
      <c r="C8" t="s">
        <v>15</v>
      </c>
      <c r="D8">
        <f>AVERAGE(CFU_raw_filter!$D20:$D22)</f>
        <v>550000000</v>
      </c>
      <c r="E8">
        <f>STDEV(CFU_raw_filter!$D20:$D22)</f>
        <v>200000000</v>
      </c>
    </row>
    <row r="9" spans="1:5" x14ac:dyDescent="0.2">
      <c r="A9" t="s">
        <v>10</v>
      </c>
      <c r="B9">
        <v>24</v>
      </c>
      <c r="C9" t="s">
        <v>15</v>
      </c>
      <c r="D9">
        <f>AVERAGE(CFU_raw_filter!$D23:$D25)</f>
        <v>50000000</v>
      </c>
      <c r="E9">
        <f>STDEV(CFU_raw_filter!$D23:$D25)</f>
        <v>0</v>
      </c>
    </row>
    <row r="10" spans="1:5" x14ac:dyDescent="0.2">
      <c r="A10" t="s">
        <v>11</v>
      </c>
      <c r="B10">
        <v>24</v>
      </c>
      <c r="C10" t="s">
        <v>15</v>
      </c>
      <c r="D10">
        <f>AVERAGE(CFU_raw_filter!$D26:$D28)</f>
        <v>499999999.99999994</v>
      </c>
      <c r="E10">
        <f>STDEV(CFU_raw_filter!$D26:$D28)</f>
        <v>0</v>
      </c>
    </row>
    <row r="11" spans="1:5" x14ac:dyDescent="0.2">
      <c r="A11" t="s">
        <v>1</v>
      </c>
      <c r="B11">
        <v>24</v>
      </c>
      <c r="C11" t="s">
        <v>16</v>
      </c>
      <c r="D11">
        <f>AVERAGE(CFU_raw_filter!$D29:$D31)</f>
        <v>9000000000</v>
      </c>
      <c r="E11">
        <f>STDEV(CFU_raw_filter!$D29:$D31)</f>
        <v>1802775637.7319946</v>
      </c>
    </row>
    <row r="12" spans="1:5" x14ac:dyDescent="0.2">
      <c r="A12" t="s">
        <v>2</v>
      </c>
      <c r="B12">
        <v>24</v>
      </c>
      <c r="C12" t="s">
        <v>16</v>
      </c>
      <c r="D12">
        <f>AVERAGE(CFU_raw_filter!$D32:$D34)</f>
        <v>1000000000</v>
      </c>
      <c r="E12">
        <f>STDEV(CFU_raw_filter!$D32:$D34)</f>
        <v>500000000</v>
      </c>
    </row>
    <row r="13" spans="1:5" x14ac:dyDescent="0.2">
      <c r="A13" t="s">
        <v>3</v>
      </c>
      <c r="B13">
        <v>24</v>
      </c>
      <c r="C13" t="s">
        <v>16</v>
      </c>
      <c r="D13">
        <f>AVERAGE(CFU_raw_filter!$D35:$D37)</f>
        <v>66666666.666666664</v>
      </c>
      <c r="E13">
        <f>STDEV(CFU_raw_filter!$D35:$D37)</f>
        <v>28867513.459481284</v>
      </c>
    </row>
    <row r="14" spans="1:5" x14ac:dyDescent="0.2">
      <c r="A14" t="s">
        <v>4</v>
      </c>
      <c r="B14">
        <v>24</v>
      </c>
      <c r="C14" t="s">
        <v>16</v>
      </c>
      <c r="D14">
        <f>AVERAGE(CFU_raw_filter!$D38:$D40)</f>
        <v>50000000</v>
      </c>
      <c r="E14">
        <f>STDEV(CFU_raw_filter!$D38:$D40)</f>
        <v>0</v>
      </c>
    </row>
    <row r="15" spans="1:5" x14ac:dyDescent="0.2">
      <c r="A15" t="s">
        <v>5</v>
      </c>
      <c r="B15">
        <v>24</v>
      </c>
      <c r="C15" t="s">
        <v>16</v>
      </c>
      <c r="D15">
        <f>AVERAGE(CFU_raw_filter!$D41:$D43)</f>
        <v>50000000</v>
      </c>
      <c r="E15">
        <f>STDEV(CFU_raw_filter!$D41:$D43)</f>
        <v>0</v>
      </c>
    </row>
    <row r="16" spans="1:5" x14ac:dyDescent="0.2">
      <c r="A16" t="s">
        <v>6</v>
      </c>
      <c r="B16">
        <v>24</v>
      </c>
      <c r="C16" t="s">
        <v>16</v>
      </c>
      <c r="D16">
        <f>AVERAGE(CFU_raw_filter!$D44:$D46)</f>
        <v>0</v>
      </c>
      <c r="E16">
        <f>STDEV(CFU_raw_filter!$D44:$D46)</f>
        <v>0</v>
      </c>
    </row>
    <row r="17" spans="1:5" x14ac:dyDescent="0.2">
      <c r="A17" t="s">
        <v>7</v>
      </c>
      <c r="B17">
        <v>24</v>
      </c>
      <c r="C17" t="s">
        <v>16</v>
      </c>
      <c r="D17">
        <f>AVERAGE(CFU_raw_filter!$D47:$D49)</f>
        <v>0</v>
      </c>
      <c r="E17">
        <f>STDEV(CFU_raw_filter!$D47:$D49)</f>
        <v>0</v>
      </c>
    </row>
    <row r="18" spans="1:5" x14ac:dyDescent="0.2">
      <c r="A18" t="s">
        <v>10</v>
      </c>
      <c r="B18">
        <v>24</v>
      </c>
      <c r="C18" t="s">
        <v>16</v>
      </c>
      <c r="D18">
        <f>AVERAGE(CFU_raw_filter!$D50:$D52)</f>
        <v>250000000</v>
      </c>
      <c r="E18">
        <f>STDEV(CFU_raw_filter!$D50:$D52)</f>
        <v>50000000</v>
      </c>
    </row>
    <row r="19" spans="1:5" x14ac:dyDescent="0.2">
      <c r="A19" t="s">
        <v>11</v>
      </c>
      <c r="B19">
        <v>24</v>
      </c>
      <c r="C19" t="s">
        <v>16</v>
      </c>
      <c r="D19">
        <f>AVERAGE(CFU_raw_filter!$D53:$D55)</f>
        <v>1500000000</v>
      </c>
      <c r="E19">
        <f>STDEV(CFU_raw_filter!$D53:$D55)</f>
        <v>1000000000</v>
      </c>
    </row>
    <row r="20" spans="1:5" x14ac:dyDescent="0.2">
      <c r="A20" t="s">
        <v>7</v>
      </c>
      <c r="B20">
        <v>48</v>
      </c>
      <c r="C20" t="s">
        <v>15</v>
      </c>
      <c r="D20">
        <f>AVERAGE(CFU_raw_filter!$D56:$D58)</f>
        <v>116666666.66666667</v>
      </c>
      <c r="E20">
        <f>STDEV(CFU_raw_filter!$D56:$D58)</f>
        <v>76376261.58259733</v>
      </c>
    </row>
    <row r="21" spans="1:5" x14ac:dyDescent="0.2">
      <c r="A21" t="s">
        <v>8</v>
      </c>
      <c r="B21">
        <v>48</v>
      </c>
      <c r="C21" t="s">
        <v>15</v>
      </c>
      <c r="D21">
        <f>AVERAGE(CFU_raw_filter!$D59:$D61)</f>
        <v>266666666.66666666</v>
      </c>
      <c r="E21">
        <f>STDEV(CFU_raw_filter!$D59:$D61)</f>
        <v>125830573.92117915</v>
      </c>
    </row>
    <row r="22" spans="1:5" x14ac:dyDescent="0.2">
      <c r="A22" t="s">
        <v>7</v>
      </c>
      <c r="B22">
        <v>48</v>
      </c>
      <c r="C22" t="s">
        <v>16</v>
      </c>
      <c r="D22">
        <f>AVERAGE(CFU_raw_filter!$D62:$D64)</f>
        <v>0</v>
      </c>
      <c r="E22">
        <f>STDEV(CFU_raw_filter!$D62:$D64)</f>
        <v>0</v>
      </c>
    </row>
    <row r="23" spans="1:5" x14ac:dyDescent="0.2">
      <c r="A23" t="s">
        <v>8</v>
      </c>
      <c r="B23">
        <v>48</v>
      </c>
      <c r="C23" t="s">
        <v>16</v>
      </c>
      <c r="D23">
        <f>AVERAGE(CFU_raw_filter!$D65:$D67)</f>
        <v>0</v>
      </c>
      <c r="E23">
        <f>STDEV(CFU_raw_filter!$D65:$D67)</f>
        <v>0</v>
      </c>
    </row>
    <row r="24" spans="1:5" x14ac:dyDescent="0.2">
      <c r="A24" t="s">
        <v>22</v>
      </c>
      <c r="B24">
        <v>24</v>
      </c>
      <c r="C24" t="s">
        <v>15</v>
      </c>
      <c r="D24">
        <f>AVERAGE(CFU_raw_filter!$D68:$D70)</f>
        <v>166666667.33333331</v>
      </c>
      <c r="E24">
        <f>STDEV(CFU_raw_filter!$D68:$D70)</f>
        <v>288675134.01746255</v>
      </c>
    </row>
    <row r="25" spans="1:5" x14ac:dyDescent="0.2">
      <c r="A25" t="s">
        <v>21</v>
      </c>
      <c r="B25">
        <v>24</v>
      </c>
      <c r="C25" t="s">
        <v>15</v>
      </c>
      <c r="D25">
        <f>AVERAGE(CFU_raw_filter!$D71:$D73)</f>
        <v>483333333.33333331</v>
      </c>
      <c r="E25">
        <f>STDEV(CFU_raw_filter!$D71:$D73)</f>
        <v>321455025.36643177</v>
      </c>
    </row>
    <row r="26" spans="1:5" x14ac:dyDescent="0.2">
      <c r="A26" t="s">
        <v>23</v>
      </c>
      <c r="B26">
        <v>24</v>
      </c>
      <c r="C26" t="s">
        <v>15</v>
      </c>
      <c r="D26">
        <f>AVERAGE(CFU_raw_filter!$D74:$D76)</f>
        <v>1000000000</v>
      </c>
      <c r="E26">
        <f>STDEV(CFU_raw_filter!$D74:$D76)</f>
        <v>500000000</v>
      </c>
    </row>
    <row r="27" spans="1:5" x14ac:dyDescent="0.2">
      <c r="A27" t="s">
        <v>20</v>
      </c>
      <c r="B27">
        <v>24</v>
      </c>
      <c r="C27" t="s">
        <v>16</v>
      </c>
      <c r="D27">
        <f>AVERAGE(CFU_raw_filter!$D77:$D79)</f>
        <v>6666666666.666667</v>
      </c>
      <c r="E27">
        <f>STDEV(CFU_raw_filter!$D77:$D79)</f>
        <v>2886751345.9481292</v>
      </c>
    </row>
    <row r="28" spans="1:5" x14ac:dyDescent="0.2">
      <c r="A28" t="s">
        <v>22</v>
      </c>
      <c r="B28">
        <v>24</v>
      </c>
      <c r="C28" t="s">
        <v>16</v>
      </c>
      <c r="D28">
        <f>AVERAGE(CFU_raw_filter!$D80:$D82)</f>
        <v>499999999.99999994</v>
      </c>
      <c r="E28">
        <f>STDEV(CFU_raw_filter!$D80:$D82)</f>
        <v>0</v>
      </c>
    </row>
    <row r="29" spans="1:5" x14ac:dyDescent="0.2">
      <c r="A29" t="s">
        <v>21</v>
      </c>
      <c r="B29">
        <v>24</v>
      </c>
      <c r="C29" t="s">
        <v>16</v>
      </c>
      <c r="D29">
        <f>AVERAGE(CFU_raw_filter!$D83:$D85)</f>
        <v>233333333.33333334</v>
      </c>
      <c r="E29">
        <f>STDEV(CFU_raw_filter!$D83:$D85)</f>
        <v>125830573.92117915</v>
      </c>
    </row>
    <row r="30" spans="1:5" x14ac:dyDescent="0.2">
      <c r="A30" t="s">
        <v>23</v>
      </c>
      <c r="B30">
        <v>24</v>
      </c>
      <c r="C30" t="s">
        <v>16</v>
      </c>
      <c r="D30">
        <f>AVERAGE(CFU_raw_filter!$D86:$D88)</f>
        <v>1333333333.3333333</v>
      </c>
      <c r="E30">
        <f>STDEV(CFU_raw_filter!$D86:$D88)</f>
        <v>1040832999.7330664</v>
      </c>
    </row>
    <row r="31" spans="1:5" x14ac:dyDescent="0.2">
      <c r="A31" t="s">
        <v>21</v>
      </c>
      <c r="B31">
        <v>48</v>
      </c>
      <c r="C31" t="s">
        <v>15</v>
      </c>
      <c r="D31">
        <f>AVERAGE(CFU_raw_filter!$D89:$D91)</f>
        <v>999999999.99999988</v>
      </c>
      <c r="E31">
        <f>STDEV(CFU_raw_filter!$D89:$D91)</f>
        <v>0</v>
      </c>
    </row>
    <row r="32" spans="1:5" x14ac:dyDescent="0.2">
      <c r="A32" t="s">
        <v>21</v>
      </c>
      <c r="B32">
        <v>48</v>
      </c>
      <c r="C32" t="s">
        <v>16</v>
      </c>
      <c r="D32">
        <f>AVERAGE(CFU_raw_filter!$D92:$D94)</f>
        <v>499999999.99999994</v>
      </c>
      <c r="E32">
        <f>STDEV(CFU_raw_filter!$D92:$D94)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PFU_raw_spin</vt:lpstr>
      <vt:lpstr>PFU_raw_filter</vt:lpstr>
      <vt:lpstr>PFU_stat_spin</vt:lpstr>
      <vt:lpstr>PFU_stat_filter</vt:lpstr>
      <vt:lpstr>CFU_raw_spin</vt:lpstr>
      <vt:lpstr>CFU_raw_filter</vt:lpstr>
      <vt:lpstr>CFU_stat_spin</vt:lpstr>
      <vt:lpstr>CFU_stat_filter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2022-05-27T14:36:10Z</dcterms:created>
  <dcterms:modified xsi:type="dcterms:W3CDTF">2022-05-31T21:39:51Z</dcterms:modified>
</cp:coreProperties>
</file>