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7March2022 Phi Only/"/>
    </mc:Choice>
  </mc:AlternateContent>
  <xr:revisionPtr revIDLastSave="0" documentId="13_ncr:1_{7F7EF9C5-704A-924B-9F05-B0E48ABA6DB0}" xr6:coauthVersionLast="47" xr6:coauthVersionMax="47" xr10:uidLastSave="{00000000-0000-0000-0000-000000000000}"/>
  <bookViews>
    <workbookView xWindow="1160" yWindow="980" windowWidth="27640" windowHeight="15480" xr2:uid="{4928A50E-DBFC-9841-8BD0-51CA2141BBAC}"/>
  </bookViews>
  <sheets>
    <sheet name="Computations" sheetId="1" r:id="rId1"/>
    <sheet name="PFUs raw" sheetId="2" r:id="rId2"/>
    <sheet name="CFUs ra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N18" i="1"/>
  <c r="N17" i="1"/>
  <c r="D73" i="1"/>
  <c r="I27" i="1" s="1"/>
  <c r="D72" i="1"/>
  <c r="D71" i="1"/>
  <c r="D67" i="1"/>
  <c r="D66" i="1"/>
  <c r="D65" i="1"/>
  <c r="I26" i="1" s="1"/>
  <c r="I25" i="1"/>
  <c r="D70" i="1"/>
  <c r="D69" i="1"/>
  <c r="D68" i="1"/>
  <c r="D64" i="1"/>
  <c r="D63" i="1"/>
  <c r="D62" i="1"/>
  <c r="I24" i="1"/>
  <c r="D61" i="1"/>
  <c r="D60" i="1"/>
  <c r="D59" i="1"/>
  <c r="D58" i="1"/>
  <c r="D57" i="1"/>
  <c r="D56" i="1"/>
  <c r="J21" i="1"/>
  <c r="J20" i="1"/>
  <c r="J19" i="1"/>
  <c r="J18" i="1"/>
  <c r="J17" i="1"/>
  <c r="J16" i="1"/>
  <c r="J15" i="1"/>
  <c r="J14" i="1"/>
  <c r="N16" i="1"/>
  <c r="N15" i="1"/>
  <c r="N14" i="1"/>
  <c r="I21" i="1"/>
  <c r="I20" i="1"/>
  <c r="I19" i="1"/>
  <c r="I18" i="1"/>
  <c r="I17" i="1"/>
  <c r="I16" i="1"/>
  <c r="D55" i="1"/>
  <c r="D54" i="1"/>
  <c r="D53" i="1"/>
  <c r="D49" i="1"/>
  <c r="D48" i="1"/>
  <c r="D47" i="1"/>
  <c r="D52" i="1"/>
  <c r="D51" i="1"/>
  <c r="D50" i="1"/>
  <c r="D46" i="1"/>
  <c r="D45" i="1"/>
  <c r="D44" i="1"/>
  <c r="D43" i="1"/>
  <c r="D42" i="1"/>
  <c r="D41" i="1"/>
  <c r="D40" i="1"/>
  <c r="D39" i="1"/>
  <c r="D38" i="1"/>
  <c r="D37" i="1"/>
  <c r="D36" i="1"/>
  <c r="D35" i="1"/>
  <c r="I15" i="1" s="1"/>
  <c r="D34" i="1"/>
  <c r="D33" i="1"/>
  <c r="I14" i="1" s="1"/>
  <c r="D32" i="1"/>
  <c r="J11" i="1"/>
  <c r="I11" i="1"/>
  <c r="J3" i="1"/>
  <c r="D31" i="1"/>
  <c r="D30" i="1"/>
  <c r="D29" i="1"/>
  <c r="D28" i="1"/>
  <c r="D27" i="1"/>
  <c r="I9" i="1" s="1"/>
  <c r="D26" i="1"/>
  <c r="D25" i="1"/>
  <c r="D24" i="1"/>
  <c r="D23" i="1"/>
  <c r="J7" i="1" s="1"/>
  <c r="D19" i="1"/>
  <c r="D18" i="1"/>
  <c r="D17" i="1"/>
  <c r="J10" i="1" s="1"/>
  <c r="D16" i="1"/>
  <c r="D15" i="1"/>
  <c r="D14" i="1"/>
  <c r="J8" i="1" s="1"/>
  <c r="D13" i="1"/>
  <c r="D12" i="1"/>
  <c r="D11" i="1"/>
  <c r="J6" i="1" s="1"/>
  <c r="D22" i="1"/>
  <c r="D21" i="1"/>
  <c r="D20" i="1"/>
  <c r="J5" i="1" s="1"/>
  <c r="D10" i="1"/>
  <c r="D9" i="1"/>
  <c r="D8" i="1"/>
  <c r="J4" i="1" s="1"/>
  <c r="D7" i="1"/>
  <c r="D6" i="1"/>
  <c r="D5" i="1"/>
  <c r="I3" i="1" s="1"/>
  <c r="D4" i="1"/>
  <c r="D3" i="1"/>
  <c r="J2" i="1" s="1"/>
  <c r="D2" i="1"/>
  <c r="I23" i="1" l="1"/>
  <c r="I22" i="1"/>
  <c r="I4" i="1"/>
  <c r="I5" i="1"/>
  <c r="I6" i="1"/>
  <c r="I7" i="1"/>
  <c r="I2" i="1"/>
  <c r="N2" i="1" s="1"/>
  <c r="I8" i="1"/>
  <c r="N5" i="1" s="1"/>
  <c r="J9" i="1"/>
  <c r="I10" i="1"/>
  <c r="N6" i="1" s="1"/>
  <c r="N4" i="1" l="1"/>
  <c r="N3" i="1"/>
</calcChain>
</file>

<file path=xl/sharedStrings.xml><?xml version="1.0" encoding="utf-8"?>
<sst xmlns="http://schemas.openxmlformats.org/spreadsheetml/2006/main" count="287" uniqueCount="34">
  <si>
    <t>E</t>
  </si>
  <si>
    <t>S</t>
  </si>
  <si>
    <t>Coop</t>
  </si>
  <si>
    <t>Comp</t>
  </si>
  <si>
    <t>E control</t>
  </si>
  <si>
    <t>S control</t>
  </si>
  <si>
    <t>Coop control</t>
  </si>
  <si>
    <t>Comp control</t>
  </si>
  <si>
    <t>Rep</t>
  </si>
  <si>
    <t>Day</t>
  </si>
  <si>
    <t>Value</t>
  </si>
  <si>
    <t>Plate</t>
  </si>
  <si>
    <t>Type</t>
  </si>
  <si>
    <t>PFU</t>
  </si>
  <si>
    <t>Start</t>
  </si>
  <si>
    <t>Average</t>
  </si>
  <si>
    <t>STDEV</t>
  </si>
  <si>
    <t>EOP</t>
  </si>
  <si>
    <t>PerE</t>
  </si>
  <si>
    <t>CFU</t>
  </si>
  <si>
    <t>Start E</t>
  </si>
  <si>
    <t>Start S</t>
  </si>
  <si>
    <t>E on S</t>
  </si>
  <si>
    <t>E on E</t>
  </si>
  <si>
    <t>S on E</t>
  </si>
  <si>
    <t>S on S</t>
  </si>
  <si>
    <t>Coop on E</t>
  </si>
  <si>
    <t>Coop on S</t>
  </si>
  <si>
    <t>Comp on E</t>
  </si>
  <si>
    <t>Comp on S</t>
  </si>
  <si>
    <t>Coop control E</t>
  </si>
  <si>
    <t>Coop control S</t>
  </si>
  <si>
    <t>Comp control E</t>
  </si>
  <si>
    <t>Comp control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</si>
</sst>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48 Hour Trial</a:t>
            </a:r>
          </a:p>
          <a:p>
            <a:pPr>
              <a:defRPr/>
            </a:pPr>
            <a:r>
              <a:rPr lang="en-US"/>
              <a:t>Efficiency of Plating</a:t>
            </a:r>
            <a:r>
              <a:rPr lang="en-US" baseline="0"/>
              <a:t> (E/S)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Computations!$M$2:$M$6</c:f>
              <c:strCache>
                <c:ptCount val="5"/>
                <c:pt idx="0">
                  <c:v>Start</c:v>
                </c:pt>
                <c:pt idx="1">
                  <c:v>E</c:v>
                </c:pt>
                <c:pt idx="2">
                  <c:v>S</c:v>
                </c:pt>
                <c:pt idx="3">
                  <c:v>Coop</c:v>
                </c:pt>
                <c:pt idx="4">
                  <c:v>Comp</c:v>
                </c:pt>
              </c:strCache>
            </c:strRef>
          </c:cat>
          <c:val>
            <c:numRef>
              <c:f>Computations!$N$2:$N$6</c:f>
              <c:numCache>
                <c:formatCode>General</c:formatCode>
                <c:ptCount val="5"/>
                <c:pt idx="0">
                  <c:v>0.30000000000000004</c:v>
                </c:pt>
                <c:pt idx="1">
                  <c:v>12.647058823529411</c:v>
                </c:pt>
                <c:pt idx="2">
                  <c:v>2.8095238095238098</c:v>
                </c:pt>
                <c:pt idx="3">
                  <c:v>2.7586206896551722</c:v>
                </c:pt>
                <c:pt idx="4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2945-8612-EC3AC10F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085599"/>
        <c:axId val="1876087247"/>
      </c:barChart>
      <c:catAx>
        <c:axId val="187608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87247"/>
        <c:crosses val="autoZero"/>
        <c:auto val="1"/>
        <c:lblAlgn val="ctr"/>
        <c:lblOffset val="100"/>
        <c:noMultiLvlLbl val="0"/>
      </c:catAx>
      <c:valAx>
        <c:axId val="18760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EOP (E/S)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48 Hour Trial</a:t>
            </a:r>
          </a:p>
          <a:p>
            <a:pPr>
              <a:defRPr/>
            </a:pPr>
            <a:r>
              <a:rPr lang="en-US"/>
              <a:t>Percent E of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Computations!$N$13</c:f>
              <c:strCache>
                <c:ptCount val="1"/>
                <c:pt idx="0">
                  <c:v>PerE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Computations!$M$14:$M$18</c:f>
              <c:strCache>
                <c:ptCount val="5"/>
                <c:pt idx="0">
                  <c:v>Start</c:v>
                </c:pt>
                <c:pt idx="1">
                  <c:v>Coop</c:v>
                </c:pt>
                <c:pt idx="2">
                  <c:v>Comp</c:v>
                </c:pt>
                <c:pt idx="3">
                  <c:v>Coop control</c:v>
                </c:pt>
                <c:pt idx="4">
                  <c:v>Comp control</c:v>
                </c:pt>
              </c:strCache>
            </c:strRef>
          </c:cat>
          <c:val>
            <c:numRef>
              <c:f>Computations!$N$14:$N$18</c:f>
              <c:numCache>
                <c:formatCode>General</c:formatCode>
                <c:ptCount val="5"/>
                <c:pt idx="0">
                  <c:v>0.11764705882352941</c:v>
                </c:pt>
                <c:pt idx="1">
                  <c:v>0.47368421052631576</c:v>
                </c:pt>
                <c:pt idx="2">
                  <c:v>0.36</c:v>
                </c:pt>
                <c:pt idx="3">
                  <c:v>0.5714285714285714</c:v>
                </c:pt>
                <c:pt idx="4">
                  <c:v>0.29411764705882359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D042-A337-BD06AAA6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972111"/>
        <c:axId val="1893676703"/>
      </c:barChart>
      <c:catAx>
        <c:axId val="185597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76703"/>
        <c:crosses val="autoZero"/>
        <c:auto val="1"/>
        <c:lblAlgn val="ctr"/>
        <c:lblOffset val="100"/>
        <c:noMultiLvlLbl val="0"/>
      </c:catAx>
      <c:valAx>
        <c:axId val="18936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7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PFUs (Average</a:t>
            </a:r>
            <a:r>
              <a:rPr lang="en-US" baseline="0"/>
              <a:t> of 3 Technical Replicates)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Computations!$I$1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Computations!$H$2:$H$11</c:f>
              <c:strCache>
                <c:ptCount val="10"/>
                <c:pt idx="0">
                  <c:v>Start E</c:v>
                </c:pt>
                <c:pt idx="1">
                  <c:v>Start S</c:v>
                </c:pt>
                <c:pt idx="2">
                  <c:v>E on E</c:v>
                </c:pt>
                <c:pt idx="3">
                  <c:v>E on S</c:v>
                </c:pt>
                <c:pt idx="4">
                  <c:v>S on E</c:v>
                </c:pt>
                <c:pt idx="5">
                  <c:v>S on S</c:v>
                </c:pt>
                <c:pt idx="6">
                  <c:v>Coop on E</c:v>
                </c:pt>
                <c:pt idx="7">
                  <c:v>Coop on S</c:v>
                </c:pt>
                <c:pt idx="8">
                  <c:v>Comp on E</c:v>
                </c:pt>
                <c:pt idx="9">
                  <c:v>Comp on S</c:v>
                </c:pt>
              </c:strCache>
            </c:strRef>
          </c:cat>
          <c:val>
            <c:numRef>
              <c:f>Computations!$I$2:$I$11</c:f>
              <c:numCache>
                <c:formatCode>General</c:formatCode>
                <c:ptCount val="10"/>
                <c:pt idx="0">
                  <c:v>100</c:v>
                </c:pt>
                <c:pt idx="1">
                  <c:v>333.33333333333331</c:v>
                </c:pt>
                <c:pt idx="2">
                  <c:v>716666666.66666663</c:v>
                </c:pt>
                <c:pt idx="3">
                  <c:v>56666666.666666664</c:v>
                </c:pt>
                <c:pt idx="4">
                  <c:v>983333333.33333337</c:v>
                </c:pt>
                <c:pt idx="5">
                  <c:v>350000000</c:v>
                </c:pt>
                <c:pt idx="6">
                  <c:v>1333333333.3333333</c:v>
                </c:pt>
                <c:pt idx="7">
                  <c:v>483333333.33333331</c:v>
                </c:pt>
                <c:pt idx="8">
                  <c:v>66666666.666666664</c:v>
                </c:pt>
                <c:pt idx="9">
                  <c:v>1000000000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0-0840-8C8A-DF84875D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257471"/>
        <c:axId val="1866350143"/>
      </c:barChart>
      <c:catAx>
        <c:axId val="186625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50143"/>
        <c:crosses val="autoZero"/>
        <c:auto val="1"/>
        <c:lblAlgn val="ctr"/>
        <c:lblOffset val="100"/>
        <c:noMultiLvlLbl val="0"/>
      </c:catAx>
      <c:valAx>
        <c:axId val="18663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5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CFUs (Average of 3 Technical</a:t>
            </a:r>
            <a:r>
              <a:rPr lang="en-US" baseline="0"/>
              <a:t> Replicates)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Computations!$I$13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Computations!$H$14:$H$27</c:f>
              <c:strCache>
                <c:ptCount val="14"/>
                <c:pt idx="0">
                  <c:v>Start E</c:v>
                </c:pt>
                <c:pt idx="1">
                  <c:v>Start S</c:v>
                </c:pt>
                <c:pt idx="2">
                  <c:v>E</c:v>
                </c:pt>
                <c:pt idx="3">
                  <c:v>S</c:v>
                </c:pt>
                <c:pt idx="4">
                  <c:v>Coop on E</c:v>
                </c:pt>
                <c:pt idx="5">
                  <c:v>Coop on S</c:v>
                </c:pt>
                <c:pt idx="6">
                  <c:v>Comp on E</c:v>
                </c:pt>
                <c:pt idx="7">
                  <c:v>Comp on S</c:v>
                </c:pt>
                <c:pt idx="8">
                  <c:v>E control</c:v>
                </c:pt>
                <c:pt idx="9">
                  <c:v>S control</c:v>
                </c:pt>
                <c:pt idx="10">
                  <c:v>Coop control E</c:v>
                </c:pt>
                <c:pt idx="11">
                  <c:v>Coop control S</c:v>
                </c:pt>
                <c:pt idx="12">
                  <c:v>Comp control E</c:v>
                </c:pt>
                <c:pt idx="13">
                  <c:v>Comp control S</c:v>
                </c:pt>
              </c:strCache>
            </c:strRef>
          </c:cat>
          <c:val>
            <c:numRef>
              <c:f>Computations!$I$14:$I$27</c:f>
              <c:numCache>
                <c:formatCode>General</c:formatCode>
                <c:ptCount val="14"/>
                <c:pt idx="0">
                  <c:v>2000000</c:v>
                </c:pt>
                <c:pt idx="1">
                  <c:v>15000000</c:v>
                </c:pt>
                <c:pt idx="2">
                  <c:v>500000000</c:v>
                </c:pt>
                <c:pt idx="3">
                  <c:v>11666666.666666666</c:v>
                </c:pt>
                <c:pt idx="4">
                  <c:v>750000</c:v>
                </c:pt>
                <c:pt idx="5">
                  <c:v>833333.33333333337</c:v>
                </c:pt>
                <c:pt idx="6">
                  <c:v>750000</c:v>
                </c:pt>
                <c:pt idx="7">
                  <c:v>1333333.3333333333</c:v>
                </c:pt>
                <c:pt idx="8">
                  <c:v>1333333333.3333333</c:v>
                </c:pt>
                <c:pt idx="9">
                  <c:v>4333333333.333333</c:v>
                </c:pt>
                <c:pt idx="10">
                  <c:v>100000000</c:v>
                </c:pt>
                <c:pt idx="11">
                  <c:v>75000000</c:v>
                </c:pt>
                <c:pt idx="12">
                  <c:v>8333333.333333333</c:v>
                </c:pt>
                <c:pt idx="13">
                  <c:v>19999999.999999996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7-DA4C-A427-F7259169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215087"/>
        <c:axId val="1894010735"/>
      </c:barChart>
      <c:catAx>
        <c:axId val="186121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10735"/>
        <c:crosses val="autoZero"/>
        <c:auto val="1"/>
        <c:lblAlgn val="ctr"/>
        <c:lblOffset val="100"/>
        <c:noMultiLvlLbl val="0"/>
      </c:catAx>
      <c:valAx>
        <c:axId val="1894010735"/>
        <c:scaling>
          <c:orientation val="minMax"/>
          <c:max val="4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1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336550</xdr:colOff>
      <xdr:row>0</xdr:row>
      <xdr:rowOff>196850</xdr:rowOff>
    </xdr:from>
    <xdr:to>
      <xdr:col>20</xdr:col>
      <xdr:colOff>781050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266BA-16C3-9141-A51F-D39CB4504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508000</xdr:colOff>
      <xdr:row>17</xdr:row>
      <xdr:rowOff>6350</xdr:rowOff>
    </xdr:from>
    <xdr:to>
      <xdr:col>21</xdr:col>
      <xdr:colOff>127000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2CA6C-09EB-0947-A2C1-02558152F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32</xdr:row>
      <xdr:rowOff>44450</xdr:rowOff>
    </xdr:from>
    <xdr:to>
      <xdr:col>12</xdr:col>
      <xdr:colOff>457200</xdr:colOff>
      <xdr:row>45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3349A-B63E-E44F-B4F2-D7126F327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32</xdr:row>
      <xdr:rowOff>57150</xdr:rowOff>
    </xdr:from>
    <xdr:to>
      <xdr:col>18</xdr:col>
      <xdr:colOff>749300</xdr:colOff>
      <xdr:row>45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DBD46B-C864-024D-920A-29967A455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5AFA-04C1-DA4F-8779-74C1A286180D}">
  <dimension ref="A1:N73"/>
  <sheetViews>
    <sheetView tabSelected="1" topLeftCell="D8" workbookViewId="0">
      <selection activeCell="L21" sqref="L21"/>
    </sheetView>
  </sheetViews>
  <sheetFormatPr baseColWidth="10" defaultRowHeight="16" x14ac:dyDescent="0.2"/>
  <cols>
    <col min="4" max="4" width="11.1640625" bestFit="1" customWidth="1"/>
    <col min="9" max="10" width="11.1640625" bestFit="1" customWidth="1"/>
  </cols>
  <sheetData>
    <row r="1" spans="1:14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I1" t="s">
        <v>15</v>
      </c>
      <c r="J1" t="s">
        <v>16</v>
      </c>
      <c r="K1" t="s">
        <v>12</v>
      </c>
      <c r="N1" t="s">
        <v>17</v>
      </c>
    </row>
    <row r="2" spans="1:14" x14ac:dyDescent="0.2">
      <c r="A2" t="s">
        <v>14</v>
      </c>
      <c r="B2">
        <v>1</v>
      </c>
      <c r="C2">
        <v>0</v>
      </c>
      <c r="D2">
        <f>1/(0.01*10^0)</f>
        <v>100</v>
      </c>
      <c r="E2" t="s">
        <v>0</v>
      </c>
      <c r="F2" t="s">
        <v>13</v>
      </c>
      <c r="H2" t="s">
        <v>20</v>
      </c>
      <c r="I2">
        <f>AVERAGE(D2:D3)</f>
        <v>100</v>
      </c>
      <c r="J2">
        <f>STDEV(D2:D3)</f>
        <v>0</v>
      </c>
      <c r="K2" t="s">
        <v>13</v>
      </c>
      <c r="M2" t="s">
        <v>14</v>
      </c>
      <c r="N2">
        <f>I2/I3</f>
        <v>0.30000000000000004</v>
      </c>
    </row>
    <row r="3" spans="1:14" x14ac:dyDescent="0.2">
      <c r="A3" t="s">
        <v>14</v>
      </c>
      <c r="B3">
        <v>2</v>
      </c>
      <c r="C3">
        <v>0</v>
      </c>
      <c r="D3">
        <f>1/(0.01*10^0)</f>
        <v>100</v>
      </c>
      <c r="E3" t="s">
        <v>0</v>
      </c>
      <c r="F3" t="s">
        <v>13</v>
      </c>
      <c r="H3" t="s">
        <v>21</v>
      </c>
      <c r="I3">
        <f>AVERAGE(D5:D7)</f>
        <v>333.33333333333331</v>
      </c>
      <c r="J3">
        <f>STDEV(D5:D7)</f>
        <v>152.7525231651947</v>
      </c>
      <c r="K3" t="s">
        <v>13</v>
      </c>
      <c r="M3" t="s">
        <v>0</v>
      </c>
      <c r="N3">
        <f>I4/I5</f>
        <v>12.647058823529411</v>
      </c>
    </row>
    <row r="4" spans="1:14" x14ac:dyDescent="0.2">
      <c r="A4" t="s">
        <v>14</v>
      </c>
      <c r="B4">
        <v>3</v>
      </c>
      <c r="C4">
        <v>0</v>
      </c>
      <c r="D4">
        <f>0/(0.01*10^0)</f>
        <v>0</v>
      </c>
      <c r="E4" t="s">
        <v>0</v>
      </c>
      <c r="F4" t="s">
        <v>13</v>
      </c>
      <c r="H4" t="s">
        <v>23</v>
      </c>
      <c r="I4">
        <f>AVERAGE(D8:D10)</f>
        <v>716666666.66666663</v>
      </c>
      <c r="J4">
        <f>STDEV(D8:D10)</f>
        <v>57735026.918962575</v>
      </c>
      <c r="K4" t="s">
        <v>13</v>
      </c>
      <c r="M4" t="s">
        <v>1</v>
      </c>
      <c r="N4">
        <f>I6/I7</f>
        <v>2.8095238095238098</v>
      </c>
    </row>
    <row r="5" spans="1:14" x14ac:dyDescent="0.2">
      <c r="A5" t="s">
        <v>14</v>
      </c>
      <c r="B5">
        <v>1</v>
      </c>
      <c r="C5">
        <v>0</v>
      </c>
      <c r="D5">
        <f>5/(0.01*10^0)</f>
        <v>500</v>
      </c>
      <c r="E5" t="s">
        <v>1</v>
      </c>
      <c r="F5" t="s">
        <v>13</v>
      </c>
      <c r="H5" t="s">
        <v>22</v>
      </c>
      <c r="I5">
        <f>AVERAGE(D20:D22)</f>
        <v>56666666.666666664</v>
      </c>
      <c r="J5">
        <f>STDEV(D20:D22)</f>
        <v>16072751.26832155</v>
      </c>
      <c r="K5" t="s">
        <v>13</v>
      </c>
      <c r="M5" t="s">
        <v>2</v>
      </c>
      <c r="N5">
        <f>I8/I9</f>
        <v>2.7586206896551722</v>
      </c>
    </row>
    <row r="6" spans="1:14" x14ac:dyDescent="0.2">
      <c r="A6" t="s">
        <v>14</v>
      </c>
      <c r="B6">
        <v>2</v>
      </c>
      <c r="C6">
        <v>0</v>
      </c>
      <c r="D6">
        <f>2/(0.01*10^0)</f>
        <v>200</v>
      </c>
      <c r="E6" t="s">
        <v>1</v>
      </c>
      <c r="F6" t="s">
        <v>13</v>
      </c>
      <c r="H6" t="s">
        <v>24</v>
      </c>
      <c r="I6">
        <f>AVERAGE(D11:D13)</f>
        <v>983333333.33333337</v>
      </c>
      <c r="J6">
        <f>STDEV(D11:D13)</f>
        <v>175594229.21421206</v>
      </c>
      <c r="K6" t="s">
        <v>13</v>
      </c>
      <c r="M6" t="s">
        <v>3</v>
      </c>
      <c r="N6">
        <f>I10/I11</f>
        <v>6.6666666666666666E-2</v>
      </c>
    </row>
    <row r="7" spans="1:14" x14ac:dyDescent="0.2">
      <c r="A7" t="s">
        <v>14</v>
      </c>
      <c r="B7">
        <v>3</v>
      </c>
      <c r="C7">
        <v>0</v>
      </c>
      <c r="D7">
        <f>3/(0.01*10^0)</f>
        <v>300</v>
      </c>
      <c r="E7" t="s">
        <v>1</v>
      </c>
      <c r="F7" t="s">
        <v>13</v>
      </c>
      <c r="H7" t="s">
        <v>25</v>
      </c>
      <c r="I7">
        <f>AVERAGE(D23:D25)</f>
        <v>350000000</v>
      </c>
      <c r="J7">
        <f>STDEV(D23:D25)</f>
        <v>229128784.74779201</v>
      </c>
      <c r="K7" t="s">
        <v>13</v>
      </c>
    </row>
    <row r="8" spans="1:14" x14ac:dyDescent="0.2">
      <c r="A8" t="s">
        <v>0</v>
      </c>
      <c r="B8">
        <v>1</v>
      </c>
      <c r="C8">
        <v>2</v>
      </c>
      <c r="D8">
        <f>13/(0.002*10^-5)</f>
        <v>650000000</v>
      </c>
      <c r="E8" t="s">
        <v>0</v>
      </c>
      <c r="F8" t="s">
        <v>13</v>
      </c>
      <c r="H8" t="s">
        <v>26</v>
      </c>
      <c r="I8">
        <f>AVERAGE(D14:D16)</f>
        <v>1333333333.3333333</v>
      </c>
      <c r="J8">
        <f>STDEV(D14:D16)</f>
        <v>1040832999.7330664</v>
      </c>
      <c r="K8" t="s">
        <v>13</v>
      </c>
    </row>
    <row r="9" spans="1:14" x14ac:dyDescent="0.2">
      <c r="A9" t="s">
        <v>0</v>
      </c>
      <c r="B9">
        <v>2</v>
      </c>
      <c r="C9">
        <v>2</v>
      </c>
      <c r="D9">
        <f>15/(0.002*10^-5)</f>
        <v>750000000</v>
      </c>
      <c r="E9" t="s">
        <v>0</v>
      </c>
      <c r="F9" t="s">
        <v>13</v>
      </c>
      <c r="H9" t="s">
        <v>27</v>
      </c>
      <c r="I9">
        <f>AVERAGE(D26:D28)</f>
        <v>483333333.33333331</v>
      </c>
      <c r="J9">
        <f>STDEV(D26:D28)</f>
        <v>230940107.67585027</v>
      </c>
      <c r="K9" t="s">
        <v>13</v>
      </c>
    </row>
    <row r="10" spans="1:14" x14ac:dyDescent="0.2">
      <c r="A10" t="s">
        <v>0</v>
      </c>
      <c r="B10">
        <v>3</v>
      </c>
      <c r="C10">
        <v>2</v>
      </c>
      <c r="D10">
        <f>15/(0.002*10^-5)</f>
        <v>750000000</v>
      </c>
      <c r="E10" t="s">
        <v>0</v>
      </c>
      <c r="F10" t="s">
        <v>13</v>
      </c>
      <c r="H10" t="s">
        <v>28</v>
      </c>
      <c r="I10">
        <f>AVERAGE(D17:D19)</f>
        <v>66666666.666666664</v>
      </c>
      <c r="J10">
        <f>STDEV(D17:D19)</f>
        <v>28867513.459481284</v>
      </c>
      <c r="K10" t="s">
        <v>13</v>
      </c>
    </row>
    <row r="11" spans="1:14" x14ac:dyDescent="0.2">
      <c r="A11" t="s">
        <v>1</v>
      </c>
      <c r="B11">
        <v>1</v>
      </c>
      <c r="C11">
        <v>2</v>
      </c>
      <c r="D11">
        <f>20/(0.002*10^-5)</f>
        <v>1000000000</v>
      </c>
      <c r="E11" t="s">
        <v>0</v>
      </c>
      <c r="F11" t="s">
        <v>13</v>
      </c>
      <c r="H11" t="s">
        <v>29</v>
      </c>
      <c r="I11">
        <f>AVERAGE(D29:D31)</f>
        <v>1000000000</v>
      </c>
      <c r="J11">
        <f>STDEV(D29:D31)</f>
        <v>500000000</v>
      </c>
      <c r="K11" t="s">
        <v>13</v>
      </c>
    </row>
    <row r="12" spans="1:14" x14ac:dyDescent="0.2">
      <c r="A12" t="s">
        <v>1</v>
      </c>
      <c r="B12">
        <v>2</v>
      </c>
      <c r="C12">
        <v>2</v>
      </c>
      <c r="D12">
        <f>16/(0.002*10^-5)</f>
        <v>800000000</v>
      </c>
      <c r="E12" t="s">
        <v>0</v>
      </c>
      <c r="F12" t="s">
        <v>13</v>
      </c>
    </row>
    <row r="13" spans="1:14" x14ac:dyDescent="0.2">
      <c r="A13" t="s">
        <v>1</v>
      </c>
      <c r="B13">
        <v>3</v>
      </c>
      <c r="C13">
        <v>2</v>
      </c>
      <c r="D13">
        <f>23/(0.002*10^-5)</f>
        <v>1150000000</v>
      </c>
      <c r="E13" t="s">
        <v>0</v>
      </c>
      <c r="F13" t="s">
        <v>13</v>
      </c>
      <c r="I13" t="s">
        <v>15</v>
      </c>
      <c r="J13" t="s">
        <v>16</v>
      </c>
      <c r="K13" t="s">
        <v>12</v>
      </c>
      <c r="N13" t="s">
        <v>18</v>
      </c>
    </row>
    <row r="14" spans="1:14" x14ac:dyDescent="0.2">
      <c r="A14" t="s">
        <v>2</v>
      </c>
      <c r="B14">
        <v>1</v>
      </c>
      <c r="C14">
        <v>2</v>
      </c>
      <c r="D14">
        <f>5/(0.002*10^-6)</f>
        <v>2500000000</v>
      </c>
      <c r="E14" t="s">
        <v>0</v>
      </c>
      <c r="F14" t="s">
        <v>13</v>
      </c>
      <c r="H14" t="s">
        <v>20</v>
      </c>
      <c r="I14">
        <f>AVERAGE(D33:D34)</f>
        <v>2000000</v>
      </c>
      <c r="J14">
        <f>STDEV(D33:D34)</f>
        <v>0</v>
      </c>
      <c r="K14" t="s">
        <v>19</v>
      </c>
      <c r="M14" t="s">
        <v>14</v>
      </c>
      <c r="N14">
        <f>I14/(I14+I15)</f>
        <v>0.11764705882352941</v>
      </c>
    </row>
    <row r="15" spans="1:14" x14ac:dyDescent="0.2">
      <c r="A15" t="s">
        <v>2</v>
      </c>
      <c r="B15">
        <v>2</v>
      </c>
      <c r="C15">
        <v>2</v>
      </c>
      <c r="D15">
        <f>2/(0.002*10^-6)</f>
        <v>999999999.99999988</v>
      </c>
      <c r="E15" t="s">
        <v>0</v>
      </c>
      <c r="F15" t="s">
        <v>13</v>
      </c>
      <c r="H15" t="s">
        <v>21</v>
      </c>
      <c r="I15">
        <f>AVERAGE(D35:D37)</f>
        <v>15000000</v>
      </c>
      <c r="J15">
        <f>STDEV(D35:D37)</f>
        <v>8660254.037844386</v>
      </c>
      <c r="K15" t="s">
        <v>19</v>
      </c>
      <c r="M15" t="s">
        <v>2</v>
      </c>
      <c r="N15">
        <f>I18/(I18+I19)</f>
        <v>0.47368421052631576</v>
      </c>
    </row>
    <row r="16" spans="1:14" x14ac:dyDescent="0.2">
      <c r="A16" t="s">
        <v>2</v>
      </c>
      <c r="B16">
        <v>3</v>
      </c>
      <c r="C16">
        <v>2</v>
      </c>
      <c r="D16">
        <f>1/(0.002*10^-6)</f>
        <v>499999999.99999994</v>
      </c>
      <c r="E16" t="s">
        <v>0</v>
      </c>
      <c r="F16" t="s">
        <v>13</v>
      </c>
      <c r="H16" t="s">
        <v>0</v>
      </c>
      <c r="I16">
        <f>AVERAGE(D38:D40)</f>
        <v>500000000</v>
      </c>
      <c r="J16">
        <f>STDEV(D38:D40)</f>
        <v>100000000</v>
      </c>
      <c r="K16" t="s">
        <v>19</v>
      </c>
      <c r="M16" t="s">
        <v>3</v>
      </c>
      <c r="N16">
        <f>I20/(I20+I21)</f>
        <v>0.36</v>
      </c>
    </row>
    <row r="17" spans="1:14" x14ac:dyDescent="0.2">
      <c r="A17" t="s">
        <v>3</v>
      </c>
      <c r="B17">
        <v>1</v>
      </c>
      <c r="C17">
        <v>2</v>
      </c>
      <c r="D17">
        <f>2/(0.002*10^-5)</f>
        <v>100000000</v>
      </c>
      <c r="E17" t="s">
        <v>0</v>
      </c>
      <c r="F17" t="s">
        <v>13</v>
      </c>
      <c r="H17" t="s">
        <v>1</v>
      </c>
      <c r="I17">
        <f>AVERAGE(D41:D43)</f>
        <v>11666666.666666666</v>
      </c>
      <c r="J17">
        <f>STDEV(D41:D43)</f>
        <v>2886751.3459481252</v>
      </c>
      <c r="K17" t="s">
        <v>19</v>
      </c>
      <c r="M17" t="s">
        <v>6</v>
      </c>
      <c r="N17">
        <f>I24/(I24+I25)</f>
        <v>0.5714285714285714</v>
      </c>
    </row>
    <row r="18" spans="1:14" x14ac:dyDescent="0.2">
      <c r="A18" t="s">
        <v>3</v>
      </c>
      <c r="B18">
        <v>2</v>
      </c>
      <c r="C18">
        <v>2</v>
      </c>
      <c r="D18">
        <f>1/(0.002*10^-5)</f>
        <v>50000000</v>
      </c>
      <c r="E18" t="s">
        <v>0</v>
      </c>
      <c r="F18" t="s">
        <v>13</v>
      </c>
      <c r="H18" t="s">
        <v>26</v>
      </c>
      <c r="I18">
        <f>AVERAGE(D44:D45)</f>
        <v>750000</v>
      </c>
      <c r="J18">
        <f>STDEV(D44:D45)</f>
        <v>353553.39059327374</v>
      </c>
      <c r="K18" t="s">
        <v>19</v>
      </c>
      <c r="M18" t="s">
        <v>7</v>
      </c>
      <c r="N18">
        <f>I26/(I26+I27)</f>
        <v>0.29411764705882359</v>
      </c>
    </row>
    <row r="19" spans="1:14" x14ac:dyDescent="0.2">
      <c r="A19" t="s">
        <v>3</v>
      </c>
      <c r="B19">
        <v>3</v>
      </c>
      <c r="C19">
        <v>2</v>
      </c>
      <c r="D19">
        <f>1/(0.002*10^-5)</f>
        <v>50000000</v>
      </c>
      <c r="E19" t="s">
        <v>0</v>
      </c>
      <c r="F19" t="s">
        <v>13</v>
      </c>
      <c r="H19" t="s">
        <v>27</v>
      </c>
      <c r="I19">
        <f>AVERAGE(D50:D52)</f>
        <v>833333.33333333337</v>
      </c>
      <c r="J19">
        <f>STDEV(D50:D52)</f>
        <v>577350.26918962575</v>
      </c>
      <c r="K19" t="s">
        <v>19</v>
      </c>
    </row>
    <row r="20" spans="1:14" x14ac:dyDescent="0.2">
      <c r="A20" t="s">
        <v>0</v>
      </c>
      <c r="B20">
        <v>1</v>
      </c>
      <c r="C20">
        <v>2</v>
      </c>
      <c r="D20">
        <f>15/(0.002*10^-4)</f>
        <v>75000000</v>
      </c>
      <c r="E20" t="s">
        <v>1</v>
      </c>
      <c r="F20" t="s">
        <v>13</v>
      </c>
      <c r="H20" t="s">
        <v>28</v>
      </c>
      <c r="I20">
        <f>AVERAGE(D47:D48)</f>
        <v>750000</v>
      </c>
      <c r="J20">
        <f>STDEV(D47:D48)</f>
        <v>353553.39059327374</v>
      </c>
      <c r="K20" t="s">
        <v>19</v>
      </c>
    </row>
    <row r="21" spans="1:14" x14ac:dyDescent="0.2">
      <c r="A21" t="s">
        <v>0</v>
      </c>
      <c r="B21">
        <v>2</v>
      </c>
      <c r="C21">
        <v>2</v>
      </c>
      <c r="D21">
        <f>9/(0.002*10^-4)</f>
        <v>44999999.999999993</v>
      </c>
      <c r="E21" t="s">
        <v>1</v>
      </c>
      <c r="F21" t="s">
        <v>13</v>
      </c>
      <c r="H21" t="s">
        <v>29</v>
      </c>
      <c r="I21">
        <f>AVERAGE(D53:D55)</f>
        <v>1333333.3333333333</v>
      </c>
      <c r="J21">
        <f>STDEV(D53:D55)</f>
        <v>1040832.9997330664</v>
      </c>
      <c r="K21" t="s">
        <v>19</v>
      </c>
    </row>
    <row r="22" spans="1:14" x14ac:dyDescent="0.2">
      <c r="A22" t="s">
        <v>0</v>
      </c>
      <c r="B22">
        <v>3</v>
      </c>
      <c r="C22">
        <v>2</v>
      </c>
      <c r="D22">
        <f>10/(0.002*10^-4)</f>
        <v>49999999.999999993</v>
      </c>
      <c r="E22" t="s">
        <v>1</v>
      </c>
      <c r="F22" t="s">
        <v>13</v>
      </c>
      <c r="H22" t="s">
        <v>4</v>
      </c>
      <c r="I22">
        <f>AVERAGE(D56:D58)</f>
        <v>1333333333.3333333</v>
      </c>
      <c r="J22">
        <f>STDEV(D56:D58)</f>
        <v>288675134.59481317</v>
      </c>
      <c r="K22" t="s">
        <v>19</v>
      </c>
    </row>
    <row r="23" spans="1:14" x14ac:dyDescent="0.2">
      <c r="A23" t="s">
        <v>1</v>
      </c>
      <c r="B23">
        <v>1</v>
      </c>
      <c r="C23">
        <v>2</v>
      </c>
      <c r="D23">
        <f>8/(0.002*10^-5)</f>
        <v>400000000</v>
      </c>
      <c r="E23" t="s">
        <v>1</v>
      </c>
      <c r="F23" t="s">
        <v>13</v>
      </c>
      <c r="H23" t="s">
        <v>5</v>
      </c>
      <c r="I23">
        <f>AVERAGE(D59:D61)</f>
        <v>4333333333.333333</v>
      </c>
      <c r="J23">
        <f>STDEV(D59:D61)</f>
        <v>1607275126.8321588</v>
      </c>
      <c r="K23" t="s">
        <v>19</v>
      </c>
    </row>
    <row r="24" spans="1:14" x14ac:dyDescent="0.2">
      <c r="A24" t="s">
        <v>1</v>
      </c>
      <c r="B24">
        <v>2</v>
      </c>
      <c r="C24">
        <v>2</v>
      </c>
      <c r="D24">
        <f>2/(0.002*10^-5)</f>
        <v>100000000</v>
      </c>
      <c r="E24" t="s">
        <v>1</v>
      </c>
      <c r="F24" t="s">
        <v>13</v>
      </c>
      <c r="H24" t="s">
        <v>30</v>
      </c>
      <c r="I24">
        <f>AVERAGE(D62:D64)</f>
        <v>100000000</v>
      </c>
      <c r="J24">
        <f>STDEV(D62:D64)</f>
        <v>86602540.378443867</v>
      </c>
      <c r="K24" t="s">
        <v>19</v>
      </c>
    </row>
    <row r="25" spans="1:14" x14ac:dyDescent="0.2">
      <c r="A25" t="s">
        <v>1</v>
      </c>
      <c r="B25">
        <v>3</v>
      </c>
      <c r="C25">
        <v>2</v>
      </c>
      <c r="D25">
        <f>11/(0.002*10^-5)</f>
        <v>550000000</v>
      </c>
      <c r="E25" t="s">
        <v>1</v>
      </c>
      <c r="F25" t="s">
        <v>13</v>
      </c>
      <c r="H25" t="s">
        <v>31</v>
      </c>
      <c r="I25">
        <f>AVERAGE(D68:D69)</f>
        <v>75000000</v>
      </c>
      <c r="J25">
        <f>STDEV(D68:D69)</f>
        <v>35355339.059327379</v>
      </c>
      <c r="K25" t="s">
        <v>19</v>
      </c>
    </row>
    <row r="26" spans="1:14" x14ac:dyDescent="0.2">
      <c r="A26" t="s">
        <v>2</v>
      </c>
      <c r="B26">
        <v>1</v>
      </c>
      <c r="C26">
        <v>2</v>
      </c>
      <c r="D26">
        <f>7/(0.002*10^-5)</f>
        <v>350000000</v>
      </c>
      <c r="E26" t="s">
        <v>1</v>
      </c>
      <c r="F26" t="s">
        <v>13</v>
      </c>
      <c r="H26" t="s">
        <v>32</v>
      </c>
      <c r="I26">
        <f>AVERAGE(D65:D67)</f>
        <v>8333333.333333333</v>
      </c>
      <c r="J26">
        <f>STDEV(D65:D67)</f>
        <v>2886751.345948128</v>
      </c>
      <c r="K26" t="s">
        <v>19</v>
      </c>
    </row>
    <row r="27" spans="1:14" x14ac:dyDescent="0.2">
      <c r="A27" t="s">
        <v>2</v>
      </c>
      <c r="B27">
        <v>2</v>
      </c>
      <c r="C27">
        <v>2</v>
      </c>
      <c r="D27">
        <f>7/(0.002*10^-5)</f>
        <v>350000000</v>
      </c>
      <c r="E27" t="s">
        <v>1</v>
      </c>
      <c r="F27" t="s">
        <v>13</v>
      </c>
      <c r="H27" t="s">
        <v>33</v>
      </c>
      <c r="I27">
        <f>AVERAGE(D71:D73)</f>
        <v>19999999.999999996</v>
      </c>
      <c r="J27">
        <f>STDEV(D71:D73)</f>
        <v>8660254.037844386</v>
      </c>
      <c r="K27" t="s">
        <v>19</v>
      </c>
    </row>
    <row r="28" spans="1:14" x14ac:dyDescent="0.2">
      <c r="A28" t="s">
        <v>2</v>
      </c>
      <c r="B28">
        <v>3</v>
      </c>
      <c r="C28">
        <v>2</v>
      </c>
      <c r="D28">
        <f>15/(0.002*10^-5)</f>
        <v>750000000</v>
      </c>
      <c r="E28" t="s">
        <v>1</v>
      </c>
      <c r="F28" t="s">
        <v>13</v>
      </c>
    </row>
    <row r="29" spans="1:14" x14ac:dyDescent="0.2">
      <c r="A29" t="s">
        <v>3</v>
      </c>
      <c r="B29">
        <v>1</v>
      </c>
      <c r="C29">
        <v>2</v>
      </c>
      <c r="D29">
        <f>3/(0.002*10^-6)</f>
        <v>1500000000</v>
      </c>
      <c r="E29" t="s">
        <v>1</v>
      </c>
      <c r="F29" t="s">
        <v>13</v>
      </c>
    </row>
    <row r="30" spans="1:14" x14ac:dyDescent="0.2">
      <c r="A30" t="s">
        <v>3</v>
      </c>
      <c r="B30">
        <v>2</v>
      </c>
      <c r="C30">
        <v>2</v>
      </c>
      <c r="D30">
        <f>2/(0.002*10^-6)</f>
        <v>999999999.99999988</v>
      </c>
      <c r="E30" t="s">
        <v>1</v>
      </c>
      <c r="F30" t="s">
        <v>13</v>
      </c>
    </row>
    <row r="31" spans="1:14" x14ac:dyDescent="0.2">
      <c r="A31" t="s">
        <v>3</v>
      </c>
      <c r="B31">
        <v>3</v>
      </c>
      <c r="C31">
        <v>2</v>
      </c>
      <c r="D31">
        <f>1/(0.002*10^-6)</f>
        <v>499999999.99999994</v>
      </c>
      <c r="E31" t="s">
        <v>1</v>
      </c>
      <c r="F31" t="s">
        <v>13</v>
      </c>
    </row>
    <row r="32" spans="1:14" x14ac:dyDescent="0.2">
      <c r="A32" t="s">
        <v>20</v>
      </c>
      <c r="B32">
        <v>1</v>
      </c>
      <c r="C32">
        <v>0</v>
      </c>
      <c r="D32">
        <f>0/(0.002*10^-3)</f>
        <v>0</v>
      </c>
      <c r="E32" t="s">
        <v>0</v>
      </c>
      <c r="F32" t="s">
        <v>19</v>
      </c>
    </row>
    <row r="33" spans="1:6" x14ac:dyDescent="0.2">
      <c r="A33" t="s">
        <v>20</v>
      </c>
      <c r="B33">
        <v>2</v>
      </c>
      <c r="C33">
        <v>0</v>
      </c>
      <c r="D33">
        <f>4/(0.002*10^-3)</f>
        <v>2000000</v>
      </c>
      <c r="E33" t="s">
        <v>0</v>
      </c>
      <c r="F33" t="s">
        <v>19</v>
      </c>
    </row>
    <row r="34" spans="1:6" x14ac:dyDescent="0.2">
      <c r="A34" t="s">
        <v>20</v>
      </c>
      <c r="B34">
        <v>3</v>
      </c>
      <c r="C34">
        <v>0</v>
      </c>
      <c r="D34">
        <f>4/(0.002*10^-3)</f>
        <v>2000000</v>
      </c>
      <c r="E34" t="s">
        <v>0</v>
      </c>
      <c r="F34" t="s">
        <v>19</v>
      </c>
    </row>
    <row r="35" spans="1:6" x14ac:dyDescent="0.2">
      <c r="A35" t="s">
        <v>21</v>
      </c>
      <c r="B35">
        <v>1</v>
      </c>
      <c r="C35">
        <v>0</v>
      </c>
      <c r="D35">
        <f>4/(0.002*10^-4)</f>
        <v>20000000</v>
      </c>
      <c r="E35" t="s">
        <v>1</v>
      </c>
      <c r="F35" t="s">
        <v>19</v>
      </c>
    </row>
    <row r="36" spans="1:6" x14ac:dyDescent="0.2">
      <c r="A36" t="s">
        <v>21</v>
      </c>
      <c r="B36">
        <v>2</v>
      </c>
      <c r="C36">
        <v>0</v>
      </c>
      <c r="D36">
        <f>4/(0.002*10^-4)</f>
        <v>20000000</v>
      </c>
      <c r="E36" t="s">
        <v>1</v>
      </c>
      <c r="F36" t="s">
        <v>19</v>
      </c>
    </row>
    <row r="37" spans="1:6" x14ac:dyDescent="0.2">
      <c r="A37" t="s">
        <v>21</v>
      </c>
      <c r="B37">
        <v>3</v>
      </c>
      <c r="C37">
        <v>0</v>
      </c>
      <c r="D37">
        <f>1/(0.002*10^-4)</f>
        <v>5000000</v>
      </c>
      <c r="E37" t="s">
        <v>1</v>
      </c>
      <c r="F37" t="s">
        <v>19</v>
      </c>
    </row>
    <row r="38" spans="1:6" x14ac:dyDescent="0.2">
      <c r="A38" t="s">
        <v>0</v>
      </c>
      <c r="B38">
        <v>1</v>
      </c>
      <c r="C38">
        <v>2</v>
      </c>
      <c r="D38">
        <f>10/(0.002*10^-5)</f>
        <v>500000000</v>
      </c>
      <c r="E38" t="s">
        <v>0</v>
      </c>
      <c r="F38" t="s">
        <v>19</v>
      </c>
    </row>
    <row r="39" spans="1:6" x14ac:dyDescent="0.2">
      <c r="A39" t="s">
        <v>0</v>
      </c>
      <c r="B39">
        <v>2</v>
      </c>
      <c r="C39">
        <v>2</v>
      </c>
      <c r="D39">
        <f>8/(0.002*10^-5)</f>
        <v>400000000</v>
      </c>
      <c r="E39" t="s">
        <v>0</v>
      </c>
      <c r="F39" t="s">
        <v>19</v>
      </c>
    </row>
    <row r="40" spans="1:6" x14ac:dyDescent="0.2">
      <c r="A40" t="s">
        <v>0</v>
      </c>
      <c r="B40">
        <v>3</v>
      </c>
      <c r="C40">
        <v>2</v>
      </c>
      <c r="D40">
        <f>12/(0.002*10^-5)</f>
        <v>600000000</v>
      </c>
      <c r="E40" t="s">
        <v>0</v>
      </c>
      <c r="F40" t="s">
        <v>19</v>
      </c>
    </row>
    <row r="41" spans="1:6" x14ac:dyDescent="0.2">
      <c r="A41" t="s">
        <v>1</v>
      </c>
      <c r="B41">
        <v>1</v>
      </c>
      <c r="C41">
        <v>2</v>
      </c>
      <c r="D41">
        <f>3/(0.002*10^-4)</f>
        <v>14999999.999999998</v>
      </c>
      <c r="E41" t="s">
        <v>1</v>
      </c>
      <c r="F41" t="s">
        <v>19</v>
      </c>
    </row>
    <row r="42" spans="1:6" x14ac:dyDescent="0.2">
      <c r="A42" t="s">
        <v>1</v>
      </c>
      <c r="B42">
        <v>2</v>
      </c>
      <c r="C42">
        <v>2</v>
      </c>
      <c r="D42">
        <f>2/(0.002*10^-4)</f>
        <v>10000000</v>
      </c>
      <c r="E42" t="s">
        <v>1</v>
      </c>
      <c r="F42" t="s">
        <v>19</v>
      </c>
    </row>
    <row r="43" spans="1:6" x14ac:dyDescent="0.2">
      <c r="A43" t="s">
        <v>1</v>
      </c>
      <c r="B43">
        <v>3</v>
      </c>
      <c r="C43">
        <v>2</v>
      </c>
      <c r="D43">
        <f>2/(0.002*10^-4)</f>
        <v>10000000</v>
      </c>
      <c r="E43" t="s">
        <v>1</v>
      </c>
      <c r="F43" t="s">
        <v>19</v>
      </c>
    </row>
    <row r="44" spans="1:6" x14ac:dyDescent="0.2">
      <c r="A44" t="s">
        <v>2</v>
      </c>
      <c r="B44">
        <v>1</v>
      </c>
      <c r="C44">
        <v>2</v>
      </c>
      <c r="D44">
        <f>2/(0.002*10^-3)</f>
        <v>1000000</v>
      </c>
      <c r="E44" t="s">
        <v>0</v>
      </c>
      <c r="F44" t="s">
        <v>19</v>
      </c>
    </row>
    <row r="45" spans="1:6" x14ac:dyDescent="0.2">
      <c r="A45" t="s">
        <v>2</v>
      </c>
      <c r="B45">
        <v>2</v>
      </c>
      <c r="C45">
        <v>2</v>
      </c>
      <c r="D45">
        <f>1/(0.002*10^-3)</f>
        <v>500000</v>
      </c>
      <c r="E45" t="s">
        <v>0</v>
      </c>
      <c r="F45" t="s">
        <v>19</v>
      </c>
    </row>
    <row r="46" spans="1:6" x14ac:dyDescent="0.2">
      <c r="A46" t="s">
        <v>2</v>
      </c>
      <c r="B46">
        <v>3</v>
      </c>
      <c r="C46">
        <v>2</v>
      </c>
      <c r="D46">
        <f>0/(0.002*10^-3)</f>
        <v>0</v>
      </c>
      <c r="E46" t="s">
        <v>0</v>
      </c>
      <c r="F46" t="s">
        <v>19</v>
      </c>
    </row>
    <row r="47" spans="1:6" x14ac:dyDescent="0.2">
      <c r="A47" t="s">
        <v>3</v>
      </c>
      <c r="B47">
        <v>1</v>
      </c>
      <c r="C47">
        <v>2</v>
      </c>
      <c r="D47">
        <f>2/(0.002*10^-3)</f>
        <v>1000000</v>
      </c>
      <c r="E47" t="s">
        <v>0</v>
      </c>
      <c r="F47" t="s">
        <v>19</v>
      </c>
    </row>
    <row r="48" spans="1:6" x14ac:dyDescent="0.2">
      <c r="A48" t="s">
        <v>3</v>
      </c>
      <c r="B48">
        <v>2</v>
      </c>
      <c r="C48">
        <v>2</v>
      </c>
      <c r="D48">
        <f>1/(0.002*10^-3)</f>
        <v>500000</v>
      </c>
      <c r="E48" t="s">
        <v>0</v>
      </c>
      <c r="F48" t="s">
        <v>19</v>
      </c>
    </row>
    <row r="49" spans="1:6" x14ac:dyDescent="0.2">
      <c r="A49" t="s">
        <v>3</v>
      </c>
      <c r="B49">
        <v>3</v>
      </c>
      <c r="C49">
        <v>2</v>
      </c>
      <c r="D49">
        <f>0/(0.002*10^-3)</f>
        <v>0</v>
      </c>
      <c r="E49" t="s">
        <v>0</v>
      </c>
      <c r="F49" t="s">
        <v>19</v>
      </c>
    </row>
    <row r="50" spans="1:6" x14ac:dyDescent="0.2">
      <c r="A50" t="s">
        <v>2</v>
      </c>
      <c r="B50">
        <v>1</v>
      </c>
      <c r="C50">
        <v>2</v>
      </c>
      <c r="D50">
        <f>3/(0.002*10^-3)</f>
        <v>1500000</v>
      </c>
      <c r="E50" t="s">
        <v>1</v>
      </c>
      <c r="F50" t="s">
        <v>19</v>
      </c>
    </row>
    <row r="51" spans="1:6" x14ac:dyDescent="0.2">
      <c r="A51" t="s">
        <v>2</v>
      </c>
      <c r="B51">
        <v>2</v>
      </c>
      <c r="C51">
        <v>2</v>
      </c>
      <c r="D51">
        <f>1/(0.002*10^-3)</f>
        <v>500000</v>
      </c>
      <c r="E51" t="s">
        <v>1</v>
      </c>
      <c r="F51" t="s">
        <v>19</v>
      </c>
    </row>
    <row r="52" spans="1:6" x14ac:dyDescent="0.2">
      <c r="A52" t="s">
        <v>2</v>
      </c>
      <c r="B52">
        <v>3</v>
      </c>
      <c r="C52">
        <v>2</v>
      </c>
      <c r="D52">
        <f>1/(0.002*10^-3)</f>
        <v>500000</v>
      </c>
      <c r="E52" t="s">
        <v>1</v>
      </c>
      <c r="F52" t="s">
        <v>19</v>
      </c>
    </row>
    <row r="53" spans="1:6" x14ac:dyDescent="0.2">
      <c r="A53" t="s">
        <v>3</v>
      </c>
      <c r="B53">
        <v>1</v>
      </c>
      <c r="C53">
        <v>2</v>
      </c>
      <c r="D53">
        <f>5/(0.002*10^-3)</f>
        <v>2500000</v>
      </c>
      <c r="E53" t="s">
        <v>1</v>
      </c>
      <c r="F53" t="s">
        <v>19</v>
      </c>
    </row>
    <row r="54" spans="1:6" x14ac:dyDescent="0.2">
      <c r="A54" t="s">
        <v>3</v>
      </c>
      <c r="B54">
        <v>2</v>
      </c>
      <c r="C54">
        <v>2</v>
      </c>
      <c r="D54">
        <f>2/(0.002*10^-3)</f>
        <v>1000000</v>
      </c>
      <c r="E54" t="s">
        <v>1</v>
      </c>
      <c r="F54" t="s">
        <v>19</v>
      </c>
    </row>
    <row r="55" spans="1:6" x14ac:dyDescent="0.2">
      <c r="A55" t="s">
        <v>3</v>
      </c>
      <c r="B55">
        <v>3</v>
      </c>
      <c r="C55">
        <v>2</v>
      </c>
      <c r="D55">
        <f>1/(0.002*10^-3)</f>
        <v>500000</v>
      </c>
      <c r="E55" t="s">
        <v>1</v>
      </c>
      <c r="F55" t="s">
        <v>19</v>
      </c>
    </row>
    <row r="56" spans="1:6" x14ac:dyDescent="0.2">
      <c r="A56" t="s">
        <v>4</v>
      </c>
      <c r="B56">
        <v>1</v>
      </c>
      <c r="C56">
        <v>2</v>
      </c>
      <c r="D56">
        <f>3/(0.002*10^-6)</f>
        <v>1500000000</v>
      </c>
      <c r="E56" t="s">
        <v>0</v>
      </c>
      <c r="F56" t="s">
        <v>19</v>
      </c>
    </row>
    <row r="57" spans="1:6" x14ac:dyDescent="0.2">
      <c r="A57" t="s">
        <v>4</v>
      </c>
      <c r="B57">
        <v>2</v>
      </c>
      <c r="C57">
        <v>2</v>
      </c>
      <c r="D57">
        <f>3/(0.002*10^-6)</f>
        <v>1500000000</v>
      </c>
      <c r="E57" t="s">
        <v>0</v>
      </c>
      <c r="F57" t="s">
        <v>19</v>
      </c>
    </row>
    <row r="58" spans="1:6" x14ac:dyDescent="0.2">
      <c r="A58" t="s">
        <v>4</v>
      </c>
      <c r="B58">
        <v>3</v>
      </c>
      <c r="C58">
        <v>2</v>
      </c>
      <c r="D58">
        <f>2/(0.002*10^-6)</f>
        <v>999999999.99999988</v>
      </c>
      <c r="E58" t="s">
        <v>0</v>
      </c>
      <c r="F58" t="s">
        <v>19</v>
      </c>
    </row>
    <row r="59" spans="1:6" x14ac:dyDescent="0.2">
      <c r="A59" t="s">
        <v>5</v>
      </c>
      <c r="B59">
        <v>1</v>
      </c>
      <c r="C59">
        <v>2</v>
      </c>
      <c r="D59">
        <f>5/(0.002*10^-6)</f>
        <v>2500000000</v>
      </c>
      <c r="E59" t="s">
        <v>1</v>
      </c>
      <c r="F59" t="s">
        <v>19</v>
      </c>
    </row>
    <row r="60" spans="1:6" x14ac:dyDescent="0.2">
      <c r="A60" t="s">
        <v>5</v>
      </c>
      <c r="B60">
        <v>2</v>
      </c>
      <c r="C60">
        <v>2</v>
      </c>
      <c r="D60">
        <f>11/(0.002*10^-6)</f>
        <v>5500000000</v>
      </c>
      <c r="E60" t="s">
        <v>1</v>
      </c>
      <c r="F60" t="s">
        <v>19</v>
      </c>
    </row>
    <row r="61" spans="1:6" x14ac:dyDescent="0.2">
      <c r="A61" t="s">
        <v>5</v>
      </c>
      <c r="B61">
        <v>3</v>
      </c>
      <c r="C61">
        <v>2</v>
      </c>
      <c r="D61">
        <f>10/(0.002*10^-6)</f>
        <v>5000000000</v>
      </c>
      <c r="E61" t="s">
        <v>1</v>
      </c>
      <c r="F61" t="s">
        <v>19</v>
      </c>
    </row>
    <row r="62" spans="1:6" x14ac:dyDescent="0.2">
      <c r="A62" t="s">
        <v>6</v>
      </c>
      <c r="B62">
        <v>1</v>
      </c>
      <c r="C62">
        <v>2</v>
      </c>
      <c r="D62">
        <f>1/(0.002*10^-5)</f>
        <v>50000000</v>
      </c>
      <c r="E62" t="s">
        <v>0</v>
      </c>
      <c r="F62" t="s">
        <v>19</v>
      </c>
    </row>
    <row r="63" spans="1:6" x14ac:dyDescent="0.2">
      <c r="A63" t="s">
        <v>6</v>
      </c>
      <c r="B63">
        <v>2</v>
      </c>
      <c r="C63">
        <v>2</v>
      </c>
      <c r="D63">
        <f>1/(0.002*10^-5)</f>
        <v>50000000</v>
      </c>
      <c r="E63" t="s">
        <v>0</v>
      </c>
      <c r="F63" t="s">
        <v>19</v>
      </c>
    </row>
    <row r="64" spans="1:6" x14ac:dyDescent="0.2">
      <c r="A64" t="s">
        <v>6</v>
      </c>
      <c r="B64">
        <v>3</v>
      </c>
      <c r="C64">
        <v>2</v>
      </c>
      <c r="D64">
        <f>4/(0.002*10^-5)</f>
        <v>200000000</v>
      </c>
      <c r="E64" t="s">
        <v>0</v>
      </c>
      <c r="F64" t="s">
        <v>19</v>
      </c>
    </row>
    <row r="65" spans="1:6" x14ac:dyDescent="0.2">
      <c r="A65" t="s">
        <v>7</v>
      </c>
      <c r="B65">
        <v>1</v>
      </c>
      <c r="C65">
        <v>2</v>
      </c>
      <c r="D65">
        <f>1/(0.002*10^-4)</f>
        <v>5000000</v>
      </c>
      <c r="E65" t="s">
        <v>0</v>
      </c>
      <c r="F65" t="s">
        <v>19</v>
      </c>
    </row>
    <row r="66" spans="1:6" x14ac:dyDescent="0.2">
      <c r="A66" t="s">
        <v>7</v>
      </c>
      <c r="B66">
        <v>2</v>
      </c>
      <c r="C66">
        <v>2</v>
      </c>
      <c r="D66">
        <f>2/(0.002*10^-4)</f>
        <v>10000000</v>
      </c>
      <c r="E66" t="s">
        <v>0</v>
      </c>
      <c r="F66" t="s">
        <v>19</v>
      </c>
    </row>
    <row r="67" spans="1:6" x14ac:dyDescent="0.2">
      <c r="A67" t="s">
        <v>7</v>
      </c>
      <c r="B67">
        <v>3</v>
      </c>
      <c r="C67">
        <v>2</v>
      </c>
      <c r="D67">
        <f>2/(0.002*10^-4)</f>
        <v>10000000</v>
      </c>
      <c r="E67" t="s">
        <v>0</v>
      </c>
      <c r="F67" t="s">
        <v>19</v>
      </c>
    </row>
    <row r="68" spans="1:6" x14ac:dyDescent="0.2">
      <c r="A68" t="s">
        <v>6</v>
      </c>
      <c r="B68">
        <v>1</v>
      </c>
      <c r="C68">
        <v>2</v>
      </c>
      <c r="D68">
        <f>1/(0.002*10^-5)</f>
        <v>50000000</v>
      </c>
      <c r="E68" t="s">
        <v>1</v>
      </c>
      <c r="F68" t="s">
        <v>19</v>
      </c>
    </row>
    <row r="69" spans="1:6" x14ac:dyDescent="0.2">
      <c r="A69" t="s">
        <v>6</v>
      </c>
      <c r="B69">
        <v>2</v>
      </c>
      <c r="C69">
        <v>2</v>
      </c>
      <c r="D69">
        <f>2/(0.002*10^-5)</f>
        <v>100000000</v>
      </c>
      <c r="E69" t="s">
        <v>1</v>
      </c>
      <c r="F69" t="s">
        <v>19</v>
      </c>
    </row>
    <row r="70" spans="1:6" x14ac:dyDescent="0.2">
      <c r="A70" t="s">
        <v>6</v>
      </c>
      <c r="B70">
        <v>3</v>
      </c>
      <c r="C70">
        <v>2</v>
      </c>
      <c r="D70">
        <f>0/(0.002*10^-5)</f>
        <v>0</v>
      </c>
      <c r="E70" t="s">
        <v>1</v>
      </c>
      <c r="F70" t="s">
        <v>19</v>
      </c>
    </row>
    <row r="71" spans="1:6" x14ac:dyDescent="0.2">
      <c r="A71" t="s">
        <v>7</v>
      </c>
      <c r="B71">
        <v>1</v>
      </c>
      <c r="C71">
        <v>2</v>
      </c>
      <c r="D71">
        <f>5/(0.002*10^-4)</f>
        <v>24999999.999999996</v>
      </c>
      <c r="E71" t="s">
        <v>1</v>
      </c>
      <c r="F71" t="s">
        <v>19</v>
      </c>
    </row>
    <row r="72" spans="1:6" x14ac:dyDescent="0.2">
      <c r="A72" t="s">
        <v>7</v>
      </c>
      <c r="B72">
        <v>2</v>
      </c>
      <c r="C72">
        <v>2</v>
      </c>
      <c r="D72">
        <f>5/(0.002*10^-4)</f>
        <v>24999999.999999996</v>
      </c>
      <c r="E72" t="s">
        <v>1</v>
      </c>
      <c r="F72" t="s">
        <v>19</v>
      </c>
    </row>
    <row r="73" spans="1:6" x14ac:dyDescent="0.2">
      <c r="A73" t="s">
        <v>7</v>
      </c>
      <c r="B73">
        <v>3</v>
      </c>
      <c r="C73">
        <v>2</v>
      </c>
      <c r="D73">
        <f>2/(0.002*10^-4)</f>
        <v>10000000</v>
      </c>
      <c r="E73" t="s">
        <v>1</v>
      </c>
      <c r="F73" t="s">
        <v>19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F6B2-931D-E544-AF40-B64EFB03862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708-A893-A847-90A6-991D57CBDA72}">
  <dimension ref="A1"/>
  <sheetViews>
    <sheetView workbookViewId="0">
      <selection activeCell="F31" sqref="F3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Computations</vt:lpstr>
      <vt:lpstr>PFUs raw</vt:lpstr>
      <vt:lpstr>CFUs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2022-03-25T14:00:39Z</dcterms:created>
  <dcterms:modified xsi:type="dcterms:W3CDTF">2022-03-25T18:00:38Z</dcterms:modified>
</cp:coreProperties>
</file>