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7March2022 Phi Only/"/>
    </mc:Choice>
  </mc:AlternateContent>
  <xr:revisionPtr revIDLastSave="0" documentId="13_ncr:1_{C33DF216-614A-994A-BAC8-AC1C61BADC28}" xr6:coauthVersionLast="47" xr6:coauthVersionMax="47" xr10:uidLastSave="{00000000-0000-0000-0000-000000000000}"/>
  <bookViews>
    <workbookView xWindow="820" yWindow="500" windowWidth="27640" windowHeight="15380" activeTab="3" xr2:uid="{6E1BB22C-20BD-0D4C-A133-4A55A361C0F3}"/>
  </bookViews>
  <sheets>
    <sheet name="Computations" sheetId="1" r:id="rId1"/>
    <sheet name="PFUs raw" sheetId="2" r:id="rId2"/>
    <sheet name="CFUs raw" sheetId="3" r:id="rId3"/>
    <sheet name="PFUs stats" sheetId="4" r:id="rId4"/>
    <sheet name="CFUs sta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B68" i="1"/>
  <c r="C68" i="1"/>
  <c r="D68" i="1"/>
  <c r="B69" i="1"/>
  <c r="C69" i="1"/>
  <c r="D69" i="1"/>
  <c r="B70" i="1"/>
  <c r="C70" i="1"/>
  <c r="D70" i="1"/>
  <c r="C66" i="1"/>
  <c r="B66" i="1"/>
  <c r="D67" i="1"/>
  <c r="C67" i="1"/>
  <c r="B67" i="1"/>
  <c r="D87" i="1"/>
  <c r="C87" i="1"/>
  <c r="B87" i="1"/>
  <c r="C84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85" i="1" l="1"/>
  <c r="C85" i="1"/>
  <c r="B85" i="1"/>
  <c r="D84" i="1"/>
  <c r="C84" i="1"/>
  <c r="B84" i="1"/>
  <c r="D83" i="1"/>
  <c r="C83" i="1"/>
  <c r="B83" i="1"/>
  <c r="D82" i="1"/>
  <c r="F82" i="1"/>
  <c r="C82" i="1"/>
  <c r="B82" i="1"/>
  <c r="D81" i="1"/>
  <c r="C81" i="1"/>
  <c r="B81" i="1"/>
  <c r="D80" i="1"/>
  <c r="C80" i="1"/>
  <c r="B80" i="1"/>
  <c r="D79" i="1"/>
  <c r="F79" i="1" s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B74" i="1"/>
  <c r="D74" i="1"/>
  <c r="C74" i="1"/>
  <c r="D73" i="1"/>
  <c r="C73" i="1"/>
  <c r="B73" i="1"/>
  <c r="F72" i="1"/>
  <c r="D72" i="1"/>
  <c r="C72" i="1"/>
  <c r="E72" i="1" s="1"/>
  <c r="B72" i="1"/>
  <c r="D71" i="1"/>
  <c r="C71" i="1"/>
  <c r="B71" i="1"/>
  <c r="D86" i="1"/>
  <c r="F86" i="1" s="1"/>
  <c r="C86" i="1"/>
  <c r="B86" i="1"/>
  <c r="F87" i="1"/>
  <c r="D66" i="1"/>
  <c r="D65" i="1"/>
  <c r="C65" i="1"/>
  <c r="B65" i="1"/>
  <c r="F64" i="1"/>
  <c r="E64" i="1"/>
  <c r="D64" i="1"/>
  <c r="C64" i="1"/>
  <c r="B64" i="1"/>
  <c r="D63" i="1"/>
  <c r="C63" i="1"/>
  <c r="B63" i="1"/>
  <c r="F63" i="1" s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E57" i="1" s="1"/>
  <c r="D56" i="1"/>
  <c r="C56" i="1"/>
  <c r="B56" i="1"/>
  <c r="D55" i="1"/>
  <c r="C55" i="1"/>
  <c r="B55" i="1"/>
  <c r="D54" i="1"/>
  <c r="C54" i="1"/>
  <c r="B54" i="1"/>
  <c r="D53" i="1"/>
  <c r="F53" i="1" s="1"/>
  <c r="C53" i="1"/>
  <c r="B53" i="1"/>
  <c r="E53" i="1" s="1"/>
  <c r="G53" i="1" s="1"/>
  <c r="D52" i="1"/>
  <c r="C52" i="1"/>
  <c r="B52" i="1"/>
  <c r="F51" i="1"/>
  <c r="E51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F47" i="1" s="1"/>
  <c r="B47" i="1"/>
  <c r="E47" i="1" s="1"/>
  <c r="D45" i="1"/>
  <c r="F45" i="1" s="1"/>
  <c r="C45" i="1"/>
  <c r="E45" i="1" s="1"/>
  <c r="G45" i="1" s="1"/>
  <c r="B45" i="1"/>
  <c r="D46" i="1"/>
  <c r="C46" i="1"/>
  <c r="B46" i="1"/>
  <c r="E46" i="1" s="1"/>
  <c r="D44" i="1"/>
  <c r="C44" i="1"/>
  <c r="F44" i="1" s="1"/>
  <c r="B44" i="1"/>
  <c r="E44" i="1" s="1"/>
  <c r="D43" i="1"/>
  <c r="C43" i="1"/>
  <c r="B43" i="1"/>
  <c r="F43" i="1" s="1"/>
  <c r="D42" i="1"/>
  <c r="C42" i="1"/>
  <c r="B42" i="1"/>
  <c r="F42" i="1" s="1"/>
  <c r="D41" i="1"/>
  <c r="F41" i="1" s="1"/>
  <c r="C41" i="1"/>
  <c r="B41" i="1"/>
  <c r="D40" i="1"/>
  <c r="C40" i="1"/>
  <c r="B40" i="1"/>
  <c r="B39" i="1"/>
  <c r="D39" i="1"/>
  <c r="C39" i="1"/>
  <c r="F39" i="1" s="1"/>
  <c r="C38" i="1"/>
  <c r="D38" i="1"/>
  <c r="B38" i="1"/>
  <c r="D37" i="1"/>
  <c r="C37" i="1"/>
  <c r="B37" i="1"/>
  <c r="D36" i="1"/>
  <c r="C36" i="1"/>
  <c r="F36" i="1" s="1"/>
  <c r="B36" i="1"/>
  <c r="D35" i="1"/>
  <c r="C35" i="1"/>
  <c r="B35" i="1"/>
  <c r="D34" i="1"/>
  <c r="C34" i="1"/>
  <c r="B34" i="1"/>
  <c r="F34" i="1" s="1"/>
  <c r="D33" i="1"/>
  <c r="C33" i="1"/>
  <c r="B33" i="1"/>
  <c r="D32" i="1"/>
  <c r="B32" i="1"/>
  <c r="C32" i="1"/>
  <c r="F32" i="1"/>
  <c r="D31" i="1"/>
  <c r="B31" i="1"/>
  <c r="F31" i="1" s="1"/>
  <c r="C31" i="1"/>
  <c r="D30" i="1"/>
  <c r="C30" i="1"/>
  <c r="B30" i="1"/>
  <c r="F29" i="1"/>
  <c r="D28" i="1"/>
  <c r="C28" i="1"/>
  <c r="B28" i="1"/>
  <c r="D27" i="1"/>
  <c r="C27" i="1"/>
  <c r="F27" i="1"/>
  <c r="B27" i="1"/>
  <c r="D26" i="1"/>
  <c r="C26" i="1"/>
  <c r="B26" i="1"/>
  <c r="D25" i="1"/>
  <c r="C25" i="1"/>
  <c r="B25" i="1"/>
  <c r="D24" i="1"/>
  <c r="E24" i="1" s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F19" i="1" s="1"/>
  <c r="D18" i="1"/>
  <c r="C18" i="1"/>
  <c r="B18" i="1"/>
  <c r="D17" i="1"/>
  <c r="C17" i="1"/>
  <c r="B17" i="1"/>
  <c r="E17" i="1" s="1"/>
  <c r="D16" i="1"/>
  <c r="C16" i="1"/>
  <c r="B16" i="1"/>
  <c r="D15" i="1"/>
  <c r="C15" i="1"/>
  <c r="B15" i="1"/>
  <c r="D14" i="1"/>
  <c r="C14" i="1"/>
  <c r="B14" i="1"/>
  <c r="F14" i="1" s="1"/>
  <c r="D13" i="1"/>
  <c r="C13" i="1"/>
  <c r="B13" i="1"/>
  <c r="D12" i="1"/>
  <c r="C12" i="1"/>
  <c r="B12" i="1"/>
  <c r="D11" i="1"/>
  <c r="C11" i="1"/>
  <c r="B11" i="1"/>
  <c r="E11" i="1" s="1"/>
  <c r="D10" i="1"/>
  <c r="C10" i="1"/>
  <c r="B10" i="1"/>
  <c r="D9" i="1"/>
  <c r="C9" i="1"/>
  <c r="B9" i="1"/>
  <c r="F9" i="1" s="1"/>
  <c r="D8" i="1"/>
  <c r="C8" i="1"/>
  <c r="B8" i="1"/>
  <c r="E8" i="1" s="1"/>
  <c r="D7" i="1"/>
  <c r="C7" i="1"/>
  <c r="B7" i="1"/>
  <c r="D6" i="1"/>
  <c r="C6" i="1"/>
  <c r="B6" i="1"/>
  <c r="F6" i="1" s="1"/>
  <c r="D5" i="1"/>
  <c r="C5" i="1"/>
  <c r="B5" i="1"/>
  <c r="D4" i="1"/>
  <c r="C4" i="1"/>
  <c r="B4" i="1"/>
  <c r="E4" i="1" s="1"/>
  <c r="D3" i="1"/>
  <c r="C3" i="1"/>
  <c r="B3" i="1"/>
  <c r="D2" i="1"/>
  <c r="C2" i="1"/>
  <c r="B2" i="1"/>
  <c r="E42" i="1"/>
  <c r="F40" i="1"/>
  <c r="E38" i="1"/>
  <c r="F28" i="1"/>
  <c r="E28" i="1"/>
  <c r="F26" i="1"/>
  <c r="F85" i="1"/>
  <c r="E84" i="1"/>
  <c r="F83" i="1"/>
  <c r="F81" i="1"/>
  <c r="E81" i="1"/>
  <c r="F80" i="1"/>
  <c r="F78" i="1"/>
  <c r="F77" i="1"/>
  <c r="F76" i="1"/>
  <c r="E76" i="1"/>
  <c r="E75" i="1"/>
  <c r="F74" i="1"/>
  <c r="F73" i="1"/>
  <c r="E73" i="1"/>
  <c r="F71" i="1"/>
  <c r="F70" i="1"/>
  <c r="F69" i="1"/>
  <c r="F68" i="1"/>
  <c r="E68" i="1"/>
  <c r="E67" i="1"/>
  <c r="F66" i="1"/>
  <c r="E65" i="1"/>
  <c r="F59" i="1"/>
  <c r="F58" i="1"/>
  <c r="F56" i="1"/>
  <c r="F52" i="1"/>
  <c r="F50" i="1"/>
  <c r="F25" i="1"/>
  <c r="F24" i="1"/>
  <c r="F21" i="1"/>
  <c r="G44" i="1" l="1"/>
  <c r="E3" i="1"/>
  <c r="F57" i="1"/>
  <c r="E63" i="1"/>
  <c r="F37" i="1"/>
  <c r="E39" i="1"/>
  <c r="F54" i="1"/>
  <c r="F46" i="1"/>
  <c r="G24" i="1"/>
  <c r="E36" i="1"/>
  <c r="F4" i="1"/>
  <c r="E12" i="1"/>
  <c r="E20" i="1"/>
  <c r="G20" i="1" s="1"/>
  <c r="E5" i="1"/>
  <c r="E31" i="1"/>
  <c r="E16" i="1"/>
  <c r="F84" i="1"/>
  <c r="F60" i="1"/>
  <c r="E48" i="1"/>
  <c r="G48" i="1" s="1"/>
  <c r="F35" i="1"/>
  <c r="F33" i="1"/>
  <c r="E32" i="1"/>
  <c r="F30" i="1"/>
  <c r="E6" i="1"/>
  <c r="G3" i="1" s="1"/>
  <c r="E2" i="1"/>
  <c r="G2" i="1" s="1"/>
  <c r="E7" i="1"/>
  <c r="G4" i="1" s="1"/>
  <c r="F2" i="1"/>
  <c r="F7" i="1"/>
  <c r="F18" i="1"/>
  <c r="F13" i="1"/>
  <c r="F5" i="1"/>
  <c r="F3" i="1"/>
  <c r="F17" i="1"/>
  <c r="F10" i="1"/>
  <c r="E27" i="1"/>
  <c r="E35" i="1"/>
  <c r="G17" i="1" s="1"/>
  <c r="E41" i="1"/>
  <c r="E26" i="1"/>
  <c r="G8" i="1" s="1"/>
  <c r="E30" i="1"/>
  <c r="E34" i="1"/>
  <c r="G16" i="1" s="1"/>
  <c r="F38" i="1"/>
  <c r="E43" i="1"/>
  <c r="G25" i="1" s="1"/>
  <c r="E29" i="1"/>
  <c r="G11" i="1" s="1"/>
  <c r="E33" i="1"/>
  <c r="G15" i="1" s="1"/>
  <c r="E40" i="1"/>
  <c r="E37" i="1"/>
  <c r="E70" i="1"/>
  <c r="E78" i="1"/>
  <c r="E86" i="1"/>
  <c r="E83" i="1"/>
  <c r="G63" i="1" s="1"/>
  <c r="F75" i="1"/>
  <c r="E80" i="1"/>
  <c r="E69" i="1"/>
  <c r="E77" i="1"/>
  <c r="G57" i="1" s="1"/>
  <c r="E85" i="1"/>
  <c r="G65" i="1" s="1"/>
  <c r="E74" i="1"/>
  <c r="E82" i="1"/>
  <c r="E71" i="1"/>
  <c r="G51" i="1" s="1"/>
  <c r="E79" i="1"/>
  <c r="E87" i="1"/>
  <c r="G67" i="1" s="1"/>
  <c r="F49" i="1"/>
  <c r="F62" i="1"/>
  <c r="E18" i="1"/>
  <c r="F23" i="1"/>
  <c r="E60" i="1"/>
  <c r="E14" i="1"/>
  <c r="E25" i="1"/>
  <c r="E50" i="1"/>
  <c r="E52" i="1"/>
  <c r="G52" i="1" s="1"/>
  <c r="E54" i="1"/>
  <c r="E10" i="1"/>
  <c r="G10" i="1" s="1"/>
  <c r="E56" i="1"/>
  <c r="G56" i="1" s="1"/>
  <c r="E9" i="1"/>
  <c r="E13" i="1"/>
  <c r="G13" i="1" s="1"/>
  <c r="F15" i="1"/>
  <c r="E19" i="1"/>
  <c r="G19" i="1" s="1"/>
  <c r="F22" i="1"/>
  <c r="F11" i="1"/>
  <c r="E15" i="1"/>
  <c r="E22" i="1"/>
  <c r="G22" i="1" s="1"/>
  <c r="F55" i="1"/>
  <c r="F61" i="1"/>
  <c r="F67" i="1"/>
  <c r="F8" i="1"/>
  <c r="F12" i="1"/>
  <c r="F16" i="1"/>
  <c r="F20" i="1"/>
  <c r="F48" i="1"/>
  <c r="E55" i="1"/>
  <c r="G55" i="1" s="1"/>
  <c r="E59" i="1"/>
  <c r="G64" i="1"/>
  <c r="F65" i="1"/>
  <c r="E23" i="1"/>
  <c r="G23" i="1" s="1"/>
  <c r="E61" i="1"/>
  <c r="G61" i="1" s="1"/>
  <c r="E62" i="1"/>
  <c r="E21" i="1"/>
  <c r="G21" i="1" s="1"/>
  <c r="E49" i="1"/>
  <c r="E58" i="1"/>
  <c r="E66" i="1"/>
  <c r="G66" i="1" s="1"/>
  <c r="G9" i="1" l="1"/>
  <c r="G62" i="1"/>
  <c r="G18" i="1"/>
  <c r="G12" i="1"/>
  <c r="G14" i="1"/>
  <c r="G60" i="1"/>
  <c r="G59" i="1"/>
  <c r="G58" i="1"/>
  <c r="G54" i="1"/>
  <c r="G50" i="1"/>
  <c r="G49" i="1"/>
</calcChain>
</file>

<file path=xl/sharedStrings.xml><?xml version="1.0" encoding="utf-8"?>
<sst xmlns="http://schemas.openxmlformats.org/spreadsheetml/2006/main" count="930" uniqueCount="59">
  <si>
    <t>Plate</t>
  </si>
  <si>
    <t>Type</t>
  </si>
  <si>
    <t>E</t>
  </si>
  <si>
    <t>PFU</t>
  </si>
  <si>
    <t>S</t>
  </si>
  <si>
    <t>CFU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</si>
  <si>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</si>
  <si>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</si>
  <si>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</si>
  <si>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</si>
  <si>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</si>
  <si>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</si>
  <si>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</si>
  <si>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</si>
  <si>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</si>
  <si>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</si>
  <si>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</si>
  <si>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</si>
  <si>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</si>
  <si>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</si>
  <si>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</si>
  <si>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</si>
  <si>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</si>
  <si>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</si>
  <si>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phi E coop 1</t>
  </si>
  <si>
    <t>phi E coop 2</t>
  </si>
  <si>
    <t>phi E coop 3</t>
  </si>
  <si>
    <t>phi S coop 1</t>
  </si>
  <si>
    <t>phi S coop 2</t>
  </si>
  <si>
    <t>phi S coop 3</t>
  </si>
  <si>
    <t>phi G coop 1</t>
  </si>
  <si>
    <t>phi G coop 2</t>
  </si>
  <si>
    <t>phi G coop 3</t>
  </si>
  <si>
    <t>phi E comp 1</t>
  </si>
  <si>
    <t>phi E comp 2</t>
  </si>
  <si>
    <t>phi E comp 3</t>
  </si>
  <si>
    <t>phi S comp 1</t>
  </si>
  <si>
    <t>phi S comp 2</t>
  </si>
  <si>
    <t>phi S comp 3</t>
  </si>
  <si>
    <t>phi G comp 1</t>
  </si>
  <si>
    <t>phi G comp 2</t>
  </si>
  <si>
    <t>phi G comp 3</t>
  </si>
  <si>
    <t>coop control</t>
  </si>
  <si>
    <t>comp control</t>
  </si>
  <si>
    <t>Rep 1</t>
  </si>
  <si>
    <t>Rep</t>
  </si>
  <si>
    <t>Rep 2</t>
  </si>
  <si>
    <t>Rep 3</t>
  </si>
  <si>
    <t>Average</t>
  </si>
  <si>
    <t>SD</t>
  </si>
  <si>
    <t>Calc</t>
  </si>
  <si>
    <t>Start phi E</t>
  </si>
  <si>
    <t>Start phi S</t>
  </si>
  <si>
    <t>Start phi G</t>
  </si>
  <si>
    <t>Start coop</t>
  </si>
  <si>
    <t>Start comp</t>
  </si>
  <si>
    <t>Condition</t>
  </si>
  <si>
    <t>Value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</si>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</sst>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2459-9F33-F542-9C8F-6E19194F0374}">
  <dimension ref="A1:M87"/>
  <sheetViews>
    <sheetView workbookViewId="0">
      <selection activeCell="F29" sqref="E29:F29"/>
    </sheetView>
  </sheetViews>
  <sheetFormatPr baseColWidth="10" defaultRowHeight="16" x14ac:dyDescent="0.2"/>
  <cols>
    <col min="2" max="4" width="12.1640625" bestFit="1" customWidth="1"/>
    <col min="5" max="5" width="11.1640625" bestFit="1" customWidth="1"/>
  </cols>
  <sheetData>
    <row r="1" spans="1:13" x14ac:dyDescent="0.2"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0</v>
      </c>
      <c r="I1" t="s">
        <v>1</v>
      </c>
    </row>
    <row r="2" spans="1:13" x14ac:dyDescent="0.2">
      <c r="A2" t="s">
        <v>51</v>
      </c>
      <c r="B2">
        <f>12/(0.2*10^0)</f>
        <v>60</v>
      </c>
      <c r="C2">
        <f>8/(0.2*10^0)</f>
        <v>40</v>
      </c>
      <c r="D2">
        <f>11/(0.2*10^0)</f>
        <v>55</v>
      </c>
      <c r="E2">
        <f>AVERAGE(B2:D2)</f>
        <v>51.666666666666664</v>
      </c>
      <c r="F2">
        <f>STDEV(B2:D2)</f>
        <v>10.408329997330672</v>
      </c>
      <c r="G2">
        <f>E2/1</f>
        <v>51.666666666666664</v>
      </c>
      <c r="H2" t="s">
        <v>2</v>
      </c>
      <c r="I2" t="s">
        <v>3</v>
      </c>
      <c r="L2" t="s">
        <v>6</v>
      </c>
      <c r="M2" t="s">
        <v>24</v>
      </c>
    </row>
    <row r="3" spans="1:13" x14ac:dyDescent="0.2">
      <c r="A3" t="s">
        <v>52</v>
      </c>
      <c r="B3">
        <f>1/(0.2*10^0)</f>
        <v>5</v>
      </c>
      <c r="C3">
        <f>1/(0.2*10^0)</f>
        <v>5</v>
      </c>
      <c r="D3">
        <f>1/(0.2*10^0)</f>
        <v>5</v>
      </c>
      <c r="E3">
        <f t="shared" ref="E3:E7" si="0">AVERAGE(B3:D3)</f>
        <v>5</v>
      </c>
      <c r="F3">
        <f t="shared" ref="F3:F7" si="1">STDEV(B3:D3)</f>
        <v>0</v>
      </c>
      <c r="G3">
        <f>E3/E6</f>
        <v>0.2142857142857143</v>
      </c>
      <c r="H3" t="s">
        <v>2</v>
      </c>
      <c r="I3" t="s">
        <v>3</v>
      </c>
      <c r="L3" t="s">
        <v>7</v>
      </c>
      <c r="M3" t="s">
        <v>25</v>
      </c>
    </row>
    <row r="4" spans="1:13" x14ac:dyDescent="0.2">
      <c r="A4" t="s">
        <v>53</v>
      </c>
      <c r="B4">
        <f>4/(0.2*10^0)</f>
        <v>20</v>
      </c>
      <c r="C4">
        <f>2/(0.2*10^0)</f>
        <v>10</v>
      </c>
      <c r="D4">
        <f>1/(0.2*10^0)</f>
        <v>5</v>
      </c>
      <c r="E4">
        <f t="shared" si="0"/>
        <v>11.666666666666666</v>
      </c>
      <c r="F4">
        <f t="shared" si="1"/>
        <v>7.6376261582597342</v>
      </c>
      <c r="G4">
        <f>E4/E7</f>
        <v>1.1666666666666665</v>
      </c>
      <c r="H4" t="s">
        <v>2</v>
      </c>
      <c r="I4" t="s">
        <v>3</v>
      </c>
      <c r="L4" t="s">
        <v>8</v>
      </c>
      <c r="M4" t="s">
        <v>26</v>
      </c>
    </row>
    <row r="5" spans="1:13" x14ac:dyDescent="0.2">
      <c r="A5" t="s">
        <v>51</v>
      </c>
      <c r="B5">
        <f>0/(0.1*10^0)</f>
        <v>0</v>
      </c>
      <c r="C5">
        <f>0/(0.1*10^0)</f>
        <v>0</v>
      </c>
      <c r="D5">
        <f>0/(0.1*10^0)</f>
        <v>0</v>
      </c>
      <c r="E5">
        <f t="shared" si="0"/>
        <v>0</v>
      </c>
      <c r="F5">
        <f t="shared" si="1"/>
        <v>0</v>
      </c>
      <c r="H5" t="s">
        <v>4</v>
      </c>
      <c r="I5" t="s">
        <v>3</v>
      </c>
      <c r="L5" t="s">
        <v>9</v>
      </c>
      <c r="M5" t="s">
        <v>27</v>
      </c>
    </row>
    <row r="6" spans="1:13" x14ac:dyDescent="0.2">
      <c r="A6" t="s">
        <v>52</v>
      </c>
      <c r="B6">
        <f>2/(0.1*10^0)</f>
        <v>20</v>
      </c>
      <c r="C6">
        <f>3/(0.1*10^0)</f>
        <v>30</v>
      </c>
      <c r="D6">
        <f>2/(0.1*10^0)</f>
        <v>20</v>
      </c>
      <c r="E6">
        <f t="shared" si="0"/>
        <v>23.333333333333332</v>
      </c>
      <c r="F6">
        <f t="shared" si="1"/>
        <v>5.7735026918962609</v>
      </c>
      <c r="H6" t="s">
        <v>4</v>
      </c>
      <c r="I6" t="s">
        <v>3</v>
      </c>
      <c r="L6" t="s">
        <v>2</v>
      </c>
      <c r="M6" t="s">
        <v>28</v>
      </c>
    </row>
    <row r="7" spans="1:13" x14ac:dyDescent="0.2">
      <c r="A7" t="s">
        <v>53</v>
      </c>
      <c r="B7">
        <f>2/(0.1*10^0)</f>
        <v>20</v>
      </c>
      <c r="C7">
        <f>1/(0.1*10^0)</f>
        <v>10</v>
      </c>
      <c r="D7">
        <f>0/(0.1*10^0)</f>
        <v>0</v>
      </c>
      <c r="E7">
        <f t="shared" si="0"/>
        <v>10</v>
      </c>
      <c r="F7">
        <f t="shared" si="1"/>
        <v>10</v>
      </c>
      <c r="H7" t="s">
        <v>4</v>
      </c>
      <c r="I7" t="s">
        <v>3</v>
      </c>
      <c r="L7" t="s">
        <v>10</v>
      </c>
      <c r="M7" t="s">
        <v>29</v>
      </c>
    </row>
    <row r="8" spans="1:13" x14ac:dyDescent="0.2">
      <c r="A8" t="s">
        <v>6</v>
      </c>
      <c r="B8">
        <f>7/(0.002*10^-7)</f>
        <v>35000000000</v>
      </c>
      <c r="C8">
        <f>6/(0.002*10^-7)</f>
        <v>30000000000</v>
      </c>
      <c r="D8">
        <f>2/(0.002*10^-7)</f>
        <v>10000000000</v>
      </c>
      <c r="E8">
        <f t="shared" ref="E8:E26" si="2">AVERAGE(B8:D8)</f>
        <v>25000000000</v>
      </c>
      <c r="F8">
        <f t="shared" ref="F8:F26" si="3">STDEV(B8:D8)</f>
        <v>13228756555.322952</v>
      </c>
      <c r="G8">
        <f t="shared" ref="G8:G25" si="4">E8/E26</f>
        <v>44117.647058823532</v>
      </c>
      <c r="H8" t="s">
        <v>2</v>
      </c>
      <c r="I8" t="s">
        <v>3</v>
      </c>
      <c r="L8" t="s">
        <v>11</v>
      </c>
      <c r="M8" t="s">
        <v>30</v>
      </c>
    </row>
    <row r="9" spans="1:13" x14ac:dyDescent="0.2">
      <c r="A9" t="s">
        <v>7</v>
      </c>
      <c r="B9">
        <f>3/(0.002*10^-7)</f>
        <v>15000000000</v>
      </c>
      <c r="C9">
        <f>4/(0.002*10^-7)</f>
        <v>20000000000</v>
      </c>
      <c r="D9">
        <f>2/(0.002*10^-7)</f>
        <v>10000000000</v>
      </c>
      <c r="E9">
        <f t="shared" si="2"/>
        <v>15000000000</v>
      </c>
      <c r="F9">
        <f t="shared" si="3"/>
        <v>5000000000</v>
      </c>
      <c r="G9">
        <f t="shared" si="4"/>
        <v>56249.999999999993</v>
      </c>
      <c r="H9" t="s">
        <v>2</v>
      </c>
      <c r="I9" t="s">
        <v>3</v>
      </c>
      <c r="L9" t="s">
        <v>12</v>
      </c>
      <c r="M9" t="s">
        <v>31</v>
      </c>
    </row>
    <row r="10" spans="1:13" x14ac:dyDescent="0.2">
      <c r="A10" t="s">
        <v>8</v>
      </c>
      <c r="B10">
        <f>3/(0.002*10^-7)</f>
        <v>15000000000</v>
      </c>
      <c r="C10">
        <f>1/(0.002*10^-7)</f>
        <v>5000000000</v>
      </c>
      <c r="D10">
        <f>2/(0.002*10^-7)</f>
        <v>10000000000</v>
      </c>
      <c r="E10">
        <f t="shared" si="2"/>
        <v>10000000000</v>
      </c>
      <c r="F10">
        <f t="shared" si="3"/>
        <v>5000000000</v>
      </c>
      <c r="G10">
        <f t="shared" si="4"/>
        <v>66666.666666666672</v>
      </c>
      <c r="H10" t="s">
        <v>2</v>
      </c>
      <c r="I10" t="s">
        <v>3</v>
      </c>
      <c r="L10" t="s">
        <v>13</v>
      </c>
      <c r="M10" t="s">
        <v>32</v>
      </c>
    </row>
    <row r="11" spans="1:13" x14ac:dyDescent="0.2">
      <c r="A11" t="s">
        <v>9</v>
      </c>
      <c r="B11">
        <f>12/(0.002*10^-4)</f>
        <v>59999999.999999993</v>
      </c>
      <c r="C11">
        <f>12/(0.002*10^-4)</f>
        <v>59999999.999999993</v>
      </c>
      <c r="D11">
        <f>12/(0.002*10^-4)</f>
        <v>59999999.999999993</v>
      </c>
      <c r="E11">
        <f t="shared" si="2"/>
        <v>59999999.999999993</v>
      </c>
      <c r="F11">
        <f t="shared" si="3"/>
        <v>0</v>
      </c>
      <c r="G11">
        <f t="shared" si="4"/>
        <v>1.2857142857142855E-2</v>
      </c>
      <c r="H11" t="s">
        <v>2</v>
      </c>
      <c r="I11" t="s">
        <v>3</v>
      </c>
      <c r="L11" t="s">
        <v>14</v>
      </c>
      <c r="M11" t="s">
        <v>33</v>
      </c>
    </row>
    <row r="12" spans="1:13" x14ac:dyDescent="0.2">
      <c r="A12" t="s">
        <v>2</v>
      </c>
      <c r="B12">
        <f>30/(0.002*10^-4)</f>
        <v>150000000</v>
      </c>
      <c r="C12">
        <f>29/(0.002*10^-4)</f>
        <v>145000000</v>
      </c>
      <c r="D12">
        <f>27/(0.002*10^-4)</f>
        <v>135000000</v>
      </c>
      <c r="E12">
        <f t="shared" si="2"/>
        <v>143333333.33333334</v>
      </c>
      <c r="F12">
        <f t="shared" si="3"/>
        <v>7637626.1582597326</v>
      </c>
      <c r="G12">
        <f t="shared" si="4"/>
        <v>0.28666666666666674</v>
      </c>
      <c r="H12" t="s">
        <v>2</v>
      </c>
      <c r="I12" t="s">
        <v>3</v>
      </c>
      <c r="L12" t="s">
        <v>15</v>
      </c>
      <c r="M12" t="s">
        <v>34</v>
      </c>
    </row>
    <row r="13" spans="1:13" x14ac:dyDescent="0.2">
      <c r="A13" t="s">
        <v>10</v>
      </c>
      <c r="B13">
        <f>6/(0.002*10^-5)</f>
        <v>300000000</v>
      </c>
      <c r="C13">
        <f>7/(0.002*10^-5)</f>
        <v>350000000</v>
      </c>
      <c r="D13">
        <f>1/(0.002*10^-5)</f>
        <v>50000000</v>
      </c>
      <c r="E13">
        <f t="shared" si="2"/>
        <v>233333333.33333334</v>
      </c>
      <c r="F13">
        <f t="shared" si="3"/>
        <v>160727512.68321589</v>
      </c>
      <c r="G13">
        <f t="shared" si="4"/>
        <v>0.46666666666666673</v>
      </c>
      <c r="H13" t="s">
        <v>2</v>
      </c>
      <c r="I13" t="s">
        <v>3</v>
      </c>
      <c r="L13" t="s">
        <v>16</v>
      </c>
      <c r="M13" t="s">
        <v>35</v>
      </c>
    </row>
    <row r="14" spans="1:13" x14ac:dyDescent="0.2">
      <c r="A14" t="s">
        <v>11</v>
      </c>
      <c r="B14">
        <f>7/(0.002*10^-5)</f>
        <v>350000000</v>
      </c>
      <c r="C14">
        <f>4/(0.002*10^-5)</f>
        <v>200000000</v>
      </c>
      <c r="D14">
        <f>5/(0.002*10^-5)</f>
        <v>250000000</v>
      </c>
      <c r="E14">
        <f t="shared" si="2"/>
        <v>266666666.66666666</v>
      </c>
      <c r="F14">
        <f t="shared" si="3"/>
        <v>76376261.5825973</v>
      </c>
      <c r="G14">
        <f t="shared" si="4"/>
        <v>0.26666666666666666</v>
      </c>
      <c r="H14" t="s">
        <v>2</v>
      </c>
      <c r="I14" t="s">
        <v>3</v>
      </c>
      <c r="L14" t="s">
        <v>17</v>
      </c>
      <c r="M14" t="s">
        <v>36</v>
      </c>
    </row>
    <row r="15" spans="1:13" x14ac:dyDescent="0.2">
      <c r="A15" t="s">
        <v>12</v>
      </c>
      <c r="B15">
        <f>7/(0.002*10^-5)</f>
        <v>350000000</v>
      </c>
      <c r="C15">
        <f>13/(0.002*10^-5)</f>
        <v>650000000</v>
      </c>
      <c r="D15">
        <f>3/(0.002*10^-5)</f>
        <v>150000000</v>
      </c>
      <c r="E15">
        <f t="shared" si="2"/>
        <v>383333333.33333331</v>
      </c>
      <c r="F15">
        <f t="shared" si="3"/>
        <v>251661147.84235835</v>
      </c>
      <c r="G15">
        <f t="shared" si="4"/>
        <v>0.19166666666666665</v>
      </c>
      <c r="H15" t="s">
        <v>2</v>
      </c>
      <c r="I15" t="s">
        <v>3</v>
      </c>
      <c r="L15" t="s">
        <v>18</v>
      </c>
      <c r="M15" t="s">
        <v>37</v>
      </c>
    </row>
    <row r="16" spans="1:13" x14ac:dyDescent="0.2">
      <c r="A16" t="s">
        <v>13</v>
      </c>
      <c r="B16">
        <f>6/(0.002*10^-5)</f>
        <v>300000000</v>
      </c>
      <c r="C16">
        <f>7/(0.002*10^-5)</f>
        <v>350000000</v>
      </c>
      <c r="D16">
        <f>14/(0.002*10^-5)</f>
        <v>700000000</v>
      </c>
      <c r="E16">
        <f t="shared" si="2"/>
        <v>450000000</v>
      </c>
      <c r="F16">
        <f t="shared" si="3"/>
        <v>217944947.17703366</v>
      </c>
      <c r="G16">
        <f t="shared" si="4"/>
        <v>0.58695652173913049</v>
      </c>
      <c r="H16" t="s">
        <v>2</v>
      </c>
      <c r="I16" t="s">
        <v>3</v>
      </c>
      <c r="L16" t="s">
        <v>19</v>
      </c>
      <c r="M16" t="s">
        <v>38</v>
      </c>
    </row>
    <row r="17" spans="1:13" x14ac:dyDescent="0.2">
      <c r="A17" t="s">
        <v>14</v>
      </c>
      <c r="B17">
        <f>6/(0.002*10^-2)</f>
        <v>300000</v>
      </c>
      <c r="C17">
        <f>3/(0.002*10^-2)</f>
        <v>150000</v>
      </c>
      <c r="D17">
        <f>5/(0.002*10^-2)</f>
        <v>249999.99999999997</v>
      </c>
      <c r="E17">
        <f t="shared" si="2"/>
        <v>233333.33333333334</v>
      </c>
      <c r="F17">
        <f t="shared" si="3"/>
        <v>76376.261582597304</v>
      </c>
      <c r="G17" t="e">
        <f t="shared" si="4"/>
        <v>#DIV/0!</v>
      </c>
      <c r="H17" t="s">
        <v>2</v>
      </c>
      <c r="I17" t="s">
        <v>3</v>
      </c>
      <c r="L17" t="s">
        <v>20</v>
      </c>
      <c r="M17" t="s">
        <v>39</v>
      </c>
    </row>
    <row r="18" spans="1:13" x14ac:dyDescent="0.2">
      <c r="A18" t="s">
        <v>15</v>
      </c>
      <c r="B18">
        <f>14/(0.002*10^-2)</f>
        <v>700000</v>
      </c>
      <c r="C18">
        <f>13/(0.002*10^-2)</f>
        <v>650000</v>
      </c>
      <c r="D18">
        <f>17/(0.002*10^-2)</f>
        <v>849999.99999999988</v>
      </c>
      <c r="E18">
        <f t="shared" si="2"/>
        <v>733333.33333333337</v>
      </c>
      <c r="F18">
        <f t="shared" si="3"/>
        <v>104083.29997330625</v>
      </c>
      <c r="G18" t="e">
        <f t="shared" si="4"/>
        <v>#DIV/0!</v>
      </c>
      <c r="H18" t="s">
        <v>2</v>
      </c>
      <c r="I18" t="s">
        <v>3</v>
      </c>
      <c r="L18" t="s">
        <v>21</v>
      </c>
      <c r="M18" t="s">
        <v>40</v>
      </c>
    </row>
    <row r="19" spans="1:13" x14ac:dyDescent="0.2">
      <c r="A19" t="s">
        <v>16</v>
      </c>
      <c r="B19">
        <f>1/(0.002*10^-2)</f>
        <v>49999.999999999993</v>
      </c>
      <c r="C19">
        <f>3/(0.002*10^-2)</f>
        <v>150000</v>
      </c>
      <c r="D19">
        <f>3/(0.002*10^-2)</f>
        <v>150000</v>
      </c>
      <c r="E19">
        <f t="shared" si="2"/>
        <v>116666.66666666667</v>
      </c>
      <c r="F19">
        <f t="shared" si="3"/>
        <v>57735.026918962569</v>
      </c>
      <c r="G19" t="e">
        <f t="shared" si="4"/>
        <v>#DIV/0!</v>
      </c>
      <c r="H19" t="s">
        <v>2</v>
      </c>
      <c r="I19" t="s">
        <v>3</v>
      </c>
      <c r="L19" t="s">
        <v>22</v>
      </c>
      <c r="M19" t="s">
        <v>41</v>
      </c>
    </row>
    <row r="20" spans="1:13" x14ac:dyDescent="0.2">
      <c r="A20" t="s">
        <v>17</v>
      </c>
      <c r="B20">
        <f t="shared" ref="B20:D21" si="5">0/(0.002*10^0)</f>
        <v>0</v>
      </c>
      <c r="C20">
        <f t="shared" si="5"/>
        <v>0</v>
      </c>
      <c r="D20">
        <f t="shared" si="5"/>
        <v>0</v>
      </c>
      <c r="E20">
        <f t="shared" si="2"/>
        <v>0</v>
      </c>
      <c r="F20">
        <f t="shared" si="3"/>
        <v>0</v>
      </c>
      <c r="G20">
        <f t="shared" si="4"/>
        <v>0</v>
      </c>
      <c r="H20" t="s">
        <v>2</v>
      </c>
      <c r="I20" t="s">
        <v>3</v>
      </c>
      <c r="L20" t="s">
        <v>4</v>
      </c>
      <c r="M20" t="s">
        <v>42</v>
      </c>
    </row>
    <row r="21" spans="1:13" x14ac:dyDescent="0.2">
      <c r="A21" t="s">
        <v>18</v>
      </c>
      <c r="B21">
        <f t="shared" si="5"/>
        <v>0</v>
      </c>
      <c r="C21">
        <f t="shared" si="5"/>
        <v>0</v>
      </c>
      <c r="D21">
        <f t="shared" si="5"/>
        <v>0</v>
      </c>
      <c r="E21">
        <f t="shared" si="2"/>
        <v>0</v>
      </c>
      <c r="F21">
        <f t="shared" si="3"/>
        <v>0</v>
      </c>
      <c r="G21">
        <f t="shared" si="4"/>
        <v>0</v>
      </c>
      <c r="H21" t="s">
        <v>2</v>
      </c>
      <c r="I21" t="s">
        <v>3</v>
      </c>
      <c r="L21" t="s">
        <v>23</v>
      </c>
      <c r="M21" t="s">
        <v>43</v>
      </c>
    </row>
    <row r="22" spans="1:13" x14ac:dyDescent="0.2">
      <c r="A22" t="s">
        <v>19</v>
      </c>
      <c r="B22">
        <f>8/(0.002*10^-1)</f>
        <v>40000</v>
      </c>
      <c r="C22">
        <f>5/(0.002*10^-1)</f>
        <v>25000</v>
      </c>
      <c r="D22">
        <f>11/(0.002*10^-1)</f>
        <v>55000</v>
      </c>
      <c r="E22">
        <f t="shared" si="2"/>
        <v>40000</v>
      </c>
      <c r="F22">
        <f t="shared" si="3"/>
        <v>15000</v>
      </c>
      <c r="G22" t="e">
        <f t="shared" si="4"/>
        <v>#DIV/0!</v>
      </c>
      <c r="H22" t="s">
        <v>2</v>
      </c>
      <c r="I22" t="s">
        <v>3</v>
      </c>
    </row>
    <row r="23" spans="1:13" x14ac:dyDescent="0.2">
      <c r="A23" t="s">
        <v>20</v>
      </c>
      <c r="B23">
        <f>8/(0.002*10^-1)</f>
        <v>40000</v>
      </c>
      <c r="C23">
        <f>11/(0.002*10^-1)</f>
        <v>55000</v>
      </c>
      <c r="D23">
        <f>7/(0.002*10^-1)</f>
        <v>35000</v>
      </c>
      <c r="E23">
        <f t="shared" si="2"/>
        <v>43333.333333333336</v>
      </c>
      <c r="F23">
        <f t="shared" si="3"/>
        <v>10408.329997330671</v>
      </c>
      <c r="G23" t="e">
        <f t="shared" si="4"/>
        <v>#DIV/0!</v>
      </c>
      <c r="H23" t="s">
        <v>2</v>
      </c>
      <c r="I23" t="s">
        <v>3</v>
      </c>
    </row>
    <row r="24" spans="1:13" x14ac:dyDescent="0.2">
      <c r="A24" t="s">
        <v>21</v>
      </c>
      <c r="B24">
        <f>2/(0.002*10^-1)</f>
        <v>10000</v>
      </c>
      <c r="C24">
        <f>3/(0.002*10^-1)</f>
        <v>15000</v>
      </c>
      <c r="D24">
        <f>2/(0.002*10^-1)</f>
        <v>10000</v>
      </c>
      <c r="E24">
        <f t="shared" si="2"/>
        <v>11666.666666666666</v>
      </c>
      <c r="F24">
        <f t="shared" si="3"/>
        <v>2886.7513459481306</v>
      </c>
      <c r="G24" t="e">
        <f t="shared" si="4"/>
        <v>#DIV/0!</v>
      </c>
      <c r="H24" t="s">
        <v>2</v>
      </c>
      <c r="I24" t="s">
        <v>3</v>
      </c>
    </row>
    <row r="25" spans="1:13" x14ac:dyDescent="0.2">
      <c r="A25" t="s">
        <v>22</v>
      </c>
      <c r="B25">
        <f>6/(0.002*10^-1)</f>
        <v>30000</v>
      </c>
      <c r="C25">
        <f>16/(0.002*10^-1)</f>
        <v>80000</v>
      </c>
      <c r="D25">
        <f>11/(0.002*10^-1)</f>
        <v>55000</v>
      </c>
      <c r="E25">
        <f t="shared" si="2"/>
        <v>55000</v>
      </c>
      <c r="F25">
        <f t="shared" si="3"/>
        <v>25000</v>
      </c>
      <c r="G25">
        <f t="shared" si="4"/>
        <v>30</v>
      </c>
      <c r="H25" t="s">
        <v>2</v>
      </c>
      <c r="I25" t="s">
        <v>3</v>
      </c>
    </row>
    <row r="26" spans="1:13" x14ac:dyDescent="0.2">
      <c r="A26" t="s">
        <v>6</v>
      </c>
      <c r="B26">
        <f>16/(0.002*10^-2)</f>
        <v>799999.99999999988</v>
      </c>
      <c r="C26">
        <f>10/(0.002*10^-2)</f>
        <v>499999.99999999994</v>
      </c>
      <c r="D26">
        <f>8/(0.002*10^-2)</f>
        <v>399999.99999999994</v>
      </c>
      <c r="E26">
        <f t="shared" si="2"/>
        <v>566666.66666666663</v>
      </c>
      <c r="F26">
        <f t="shared" si="3"/>
        <v>208166.59994661337</v>
      </c>
      <c r="H26" t="s">
        <v>4</v>
      </c>
      <c r="I26" t="s">
        <v>3</v>
      </c>
    </row>
    <row r="27" spans="1:13" x14ac:dyDescent="0.2">
      <c r="A27" t="s">
        <v>7</v>
      </c>
      <c r="B27">
        <f>7/(0.002*10^-2)</f>
        <v>350000</v>
      </c>
      <c r="C27">
        <f>5/(0.002*10^-2)</f>
        <v>249999.99999999997</v>
      </c>
      <c r="D27">
        <f>4/(0.002*10^-2)</f>
        <v>199999.99999999997</v>
      </c>
      <c r="E27">
        <f t="shared" ref="E27:E43" si="6">AVERAGE(B27:D27)</f>
        <v>266666.66666666669</v>
      </c>
      <c r="F27">
        <f t="shared" ref="F27:F47" si="7">STDEV(B27:D27)</f>
        <v>76376.261582597304</v>
      </c>
      <c r="H27" t="s">
        <v>4</v>
      </c>
      <c r="I27" t="s">
        <v>3</v>
      </c>
    </row>
    <row r="28" spans="1:13" x14ac:dyDescent="0.2">
      <c r="A28" t="s">
        <v>8</v>
      </c>
      <c r="B28">
        <f>4/(0.002*10^-2)</f>
        <v>199999.99999999997</v>
      </c>
      <c r="C28">
        <f>3/(0.002*10^-2)</f>
        <v>150000</v>
      </c>
      <c r="D28">
        <f>2/(0.002*10^-2)</f>
        <v>99999.999999999985</v>
      </c>
      <c r="E28">
        <f t="shared" si="6"/>
        <v>150000</v>
      </c>
      <c r="F28">
        <f t="shared" si="7"/>
        <v>49999.999999999927</v>
      </c>
      <c r="H28" t="s">
        <v>4</v>
      </c>
      <c r="I28" t="s">
        <v>3</v>
      </c>
    </row>
    <row r="29" spans="1:13" x14ac:dyDescent="0.2">
      <c r="A29" t="s">
        <v>9</v>
      </c>
      <c r="B29">
        <f>10/(0.002*10^-6)</f>
        <v>5000000000</v>
      </c>
      <c r="C29">
        <f>11/(0.002*10^-6)</f>
        <v>5500000000</v>
      </c>
      <c r="D29">
        <f>7/(0.002*10^-6)</f>
        <v>3500000000</v>
      </c>
      <c r="E29">
        <f t="shared" si="6"/>
        <v>4666666666.666667</v>
      </c>
      <c r="F29">
        <f t="shared" si="7"/>
        <v>1040832999.7330657</v>
      </c>
      <c r="H29" t="s">
        <v>4</v>
      </c>
      <c r="I29" t="s">
        <v>3</v>
      </c>
    </row>
    <row r="30" spans="1:13" x14ac:dyDescent="0.2">
      <c r="A30" t="s">
        <v>2</v>
      </c>
      <c r="B30">
        <f>1/(0.002*10^-6)</f>
        <v>499999999.99999994</v>
      </c>
      <c r="C30">
        <f>1/(0.002*10^-6)</f>
        <v>499999999.99999994</v>
      </c>
      <c r="D30">
        <f>1/(0.002*10^-6)</f>
        <v>499999999.99999994</v>
      </c>
      <c r="E30">
        <f t="shared" si="6"/>
        <v>499999999.99999994</v>
      </c>
      <c r="F30">
        <f t="shared" si="7"/>
        <v>0</v>
      </c>
      <c r="H30" t="s">
        <v>4</v>
      </c>
      <c r="I30" t="s">
        <v>3</v>
      </c>
    </row>
    <row r="31" spans="1:13" x14ac:dyDescent="0.2">
      <c r="A31" t="s">
        <v>10</v>
      </c>
      <c r="B31">
        <f>1/(0.002*10^-6)</f>
        <v>499999999.99999994</v>
      </c>
      <c r="C31">
        <f>0/(0.002*10^-6)</f>
        <v>0</v>
      </c>
      <c r="D31">
        <f>1/(0.002*10^-6)</f>
        <v>499999999.99999994</v>
      </c>
      <c r="E31">
        <f>AVERAGE(B31,D31)</f>
        <v>499999999.99999994</v>
      </c>
      <c r="F31">
        <f>STDEV(B31,D31)</f>
        <v>0</v>
      </c>
      <c r="H31" t="s">
        <v>4</v>
      </c>
      <c r="I31" t="s">
        <v>3</v>
      </c>
    </row>
    <row r="32" spans="1:13" x14ac:dyDescent="0.2">
      <c r="A32" t="s">
        <v>11</v>
      </c>
      <c r="B32">
        <f>2/(0.002*10^-6)</f>
        <v>999999999.99999988</v>
      </c>
      <c r="C32">
        <f>0/(0.002*10^-6)</f>
        <v>0</v>
      </c>
      <c r="D32">
        <f>2/(0.002*10^-6)</f>
        <v>999999999.99999988</v>
      </c>
      <c r="E32">
        <f>AVERAGE(B32,D32)</f>
        <v>999999999.99999988</v>
      </c>
      <c r="F32">
        <f>STDEV(B32,D32)</f>
        <v>0</v>
      </c>
      <c r="H32" t="s">
        <v>4</v>
      </c>
      <c r="I32" t="s">
        <v>3</v>
      </c>
    </row>
    <row r="33" spans="1:9" x14ac:dyDescent="0.2">
      <c r="A33" t="s">
        <v>12</v>
      </c>
      <c r="B33">
        <f>3/(0.002*10^-6)</f>
        <v>1500000000</v>
      </c>
      <c r="C33">
        <f>7/(0.002*10^-6)</f>
        <v>3500000000</v>
      </c>
      <c r="D33">
        <f>2/(0.002*10^-6)</f>
        <v>999999999.99999988</v>
      </c>
      <c r="E33">
        <f t="shared" si="6"/>
        <v>2000000000</v>
      </c>
      <c r="F33">
        <f t="shared" si="7"/>
        <v>1322875655.5322952</v>
      </c>
      <c r="H33" t="s">
        <v>4</v>
      </c>
      <c r="I33" t="s">
        <v>3</v>
      </c>
    </row>
    <row r="34" spans="1:9" x14ac:dyDescent="0.2">
      <c r="A34" t="s">
        <v>13</v>
      </c>
      <c r="B34">
        <f>6/(0.002*10^-5)</f>
        <v>300000000</v>
      </c>
      <c r="C34">
        <f>15/(0.002*10^-5)</f>
        <v>750000000</v>
      </c>
      <c r="D34">
        <f>25/(0.002*10^-5)</f>
        <v>1250000000</v>
      </c>
      <c r="E34">
        <f t="shared" si="6"/>
        <v>766666666.66666663</v>
      </c>
      <c r="F34">
        <f t="shared" si="7"/>
        <v>475219247.64610845</v>
      </c>
      <c r="H34" t="s">
        <v>4</v>
      </c>
      <c r="I34" t="s">
        <v>3</v>
      </c>
    </row>
    <row r="35" spans="1:9" x14ac:dyDescent="0.2">
      <c r="A35" t="s">
        <v>14</v>
      </c>
      <c r="B35">
        <f t="shared" ref="B35:D37" si="8">0/(0.002*10^0)</f>
        <v>0</v>
      </c>
      <c r="C35">
        <f t="shared" si="8"/>
        <v>0</v>
      </c>
      <c r="D35">
        <f t="shared" si="8"/>
        <v>0</v>
      </c>
      <c r="E35">
        <f t="shared" si="6"/>
        <v>0</v>
      </c>
      <c r="F35">
        <f t="shared" si="7"/>
        <v>0</v>
      </c>
      <c r="H35" t="s">
        <v>4</v>
      </c>
      <c r="I35" t="s">
        <v>3</v>
      </c>
    </row>
    <row r="36" spans="1:9" x14ac:dyDescent="0.2">
      <c r="A36" t="s">
        <v>15</v>
      </c>
      <c r="B36">
        <f t="shared" si="8"/>
        <v>0</v>
      </c>
      <c r="C36">
        <f t="shared" si="8"/>
        <v>0</v>
      </c>
      <c r="D36">
        <f t="shared" si="8"/>
        <v>0</v>
      </c>
      <c r="E36">
        <f t="shared" si="6"/>
        <v>0</v>
      </c>
      <c r="F36">
        <f t="shared" si="7"/>
        <v>0</v>
      </c>
      <c r="H36" t="s">
        <v>4</v>
      </c>
      <c r="I36" t="s">
        <v>3</v>
      </c>
    </row>
    <row r="37" spans="1:9" x14ac:dyDescent="0.2">
      <c r="A37" t="s">
        <v>16</v>
      </c>
      <c r="B37">
        <f t="shared" si="8"/>
        <v>0</v>
      </c>
      <c r="C37">
        <f t="shared" si="8"/>
        <v>0</v>
      </c>
      <c r="D37">
        <f t="shared" si="8"/>
        <v>0</v>
      </c>
      <c r="E37">
        <f t="shared" si="6"/>
        <v>0</v>
      </c>
      <c r="F37">
        <f t="shared" si="7"/>
        <v>0</v>
      </c>
      <c r="H37" t="s">
        <v>4</v>
      </c>
      <c r="I37" t="s">
        <v>3</v>
      </c>
    </row>
    <row r="38" spans="1:9" x14ac:dyDescent="0.2">
      <c r="A38" t="s">
        <v>17</v>
      </c>
      <c r="B38">
        <f>1/(0.002*10^-1)</f>
        <v>5000</v>
      </c>
      <c r="C38">
        <f>1/(0.002*10^-1)</f>
        <v>5000</v>
      </c>
      <c r="D38">
        <f>1/(0.002*10^-1)</f>
        <v>5000</v>
      </c>
      <c r="E38">
        <f t="shared" si="6"/>
        <v>5000</v>
      </c>
      <c r="F38">
        <f t="shared" si="7"/>
        <v>0</v>
      </c>
      <c r="H38" t="s">
        <v>4</v>
      </c>
      <c r="I38" t="s">
        <v>3</v>
      </c>
    </row>
    <row r="39" spans="1:9" x14ac:dyDescent="0.2">
      <c r="A39" t="s">
        <v>18</v>
      </c>
      <c r="B39">
        <f>0/(0.002*10^0)</f>
        <v>0</v>
      </c>
      <c r="C39">
        <f>1/(0.002*10^-1)</f>
        <v>5000</v>
      </c>
      <c r="D39">
        <f>1/(0.002*10^-1)</f>
        <v>5000</v>
      </c>
      <c r="E39">
        <f>AVERAGE(C39:D39)</f>
        <v>5000</v>
      </c>
      <c r="F39">
        <f>STDEV(C39:D39)</f>
        <v>0</v>
      </c>
      <c r="H39" t="s">
        <v>4</v>
      </c>
      <c r="I39" t="s">
        <v>3</v>
      </c>
    </row>
    <row r="40" spans="1:9" x14ac:dyDescent="0.2">
      <c r="A40" t="s">
        <v>19</v>
      </c>
      <c r="B40">
        <f>0/(0.002*10^0)</f>
        <v>0</v>
      </c>
      <c r="C40">
        <f t="shared" ref="C40:D42" si="9">0/(0.002*10^0)</f>
        <v>0</v>
      </c>
      <c r="D40">
        <f t="shared" si="9"/>
        <v>0</v>
      </c>
      <c r="E40">
        <f t="shared" si="6"/>
        <v>0</v>
      </c>
      <c r="F40">
        <f t="shared" si="7"/>
        <v>0</v>
      </c>
      <c r="H40" t="s">
        <v>4</v>
      </c>
      <c r="I40" t="s">
        <v>3</v>
      </c>
    </row>
    <row r="41" spans="1:9" x14ac:dyDescent="0.2">
      <c r="A41" t="s">
        <v>20</v>
      </c>
      <c r="B41">
        <f>0/(0.002*10^0)</f>
        <v>0</v>
      </c>
      <c r="C41">
        <f t="shared" si="9"/>
        <v>0</v>
      </c>
      <c r="D41">
        <f t="shared" si="9"/>
        <v>0</v>
      </c>
      <c r="E41">
        <f t="shared" si="6"/>
        <v>0</v>
      </c>
      <c r="F41">
        <f t="shared" si="7"/>
        <v>0</v>
      </c>
      <c r="H41" t="s">
        <v>4</v>
      </c>
      <c r="I41" t="s">
        <v>3</v>
      </c>
    </row>
    <row r="42" spans="1:9" x14ac:dyDescent="0.2">
      <c r="A42" t="s">
        <v>21</v>
      </c>
      <c r="B42">
        <f>0/(0.002*10^0)</f>
        <v>0</v>
      </c>
      <c r="C42">
        <f t="shared" si="9"/>
        <v>0</v>
      </c>
      <c r="D42">
        <f t="shared" si="9"/>
        <v>0</v>
      </c>
      <c r="E42">
        <f t="shared" si="6"/>
        <v>0</v>
      </c>
      <c r="F42">
        <f t="shared" si="7"/>
        <v>0</v>
      </c>
      <c r="H42" t="s">
        <v>4</v>
      </c>
      <c r="I42" t="s">
        <v>3</v>
      </c>
    </row>
    <row r="43" spans="1:9" x14ac:dyDescent="0.2">
      <c r="A43" t="s">
        <v>22</v>
      </c>
      <c r="B43">
        <f>5/(0.002*10^0)</f>
        <v>2500</v>
      </c>
      <c r="C43">
        <f>3/(0.002*10^0)</f>
        <v>1500</v>
      </c>
      <c r="D43">
        <f>3/(0.002*10^0)</f>
        <v>1500</v>
      </c>
      <c r="E43">
        <f t="shared" si="6"/>
        <v>1833.3333333333333</v>
      </c>
      <c r="F43">
        <f t="shared" si="7"/>
        <v>577.35026918962546</v>
      </c>
      <c r="H43" t="s">
        <v>4</v>
      </c>
      <c r="I43" t="s">
        <v>3</v>
      </c>
    </row>
    <row r="44" spans="1:9" x14ac:dyDescent="0.2">
      <c r="A44" t="s">
        <v>54</v>
      </c>
      <c r="B44">
        <f>2/(0.002*10^-4)</f>
        <v>10000000</v>
      </c>
      <c r="C44">
        <f>2/(0.002*10^-4)</f>
        <v>10000000</v>
      </c>
      <c r="D44">
        <f>2/(0.002*10^-4)</f>
        <v>10000000</v>
      </c>
      <c r="E44">
        <f t="shared" ref="E44:E50" si="10">AVERAGE(B44:D44)</f>
        <v>10000000</v>
      </c>
      <c r="F44">
        <f t="shared" si="7"/>
        <v>0</v>
      </c>
      <c r="G44">
        <f>E44/(E44+E46)</f>
        <v>0.6</v>
      </c>
      <c r="H44" t="s">
        <v>2</v>
      </c>
      <c r="I44" t="s">
        <v>5</v>
      </c>
    </row>
    <row r="45" spans="1:9" x14ac:dyDescent="0.2">
      <c r="A45" t="s">
        <v>55</v>
      </c>
      <c r="B45">
        <f>2/(0.002*10^-5)</f>
        <v>100000000</v>
      </c>
      <c r="C45">
        <f>2/(0.002*10^-5)</f>
        <v>100000000</v>
      </c>
      <c r="D45">
        <f>1/(0.002*10^-5)</f>
        <v>50000000</v>
      </c>
      <c r="E45">
        <f t="shared" si="10"/>
        <v>83333333.333333328</v>
      </c>
      <c r="F45">
        <f t="shared" si="7"/>
        <v>28867513.459481299</v>
      </c>
      <c r="G45">
        <f>E45/(E45+E47)</f>
        <v>0.45454545454545459</v>
      </c>
      <c r="H45" t="s">
        <v>2</v>
      </c>
      <c r="I45" t="s">
        <v>5</v>
      </c>
    </row>
    <row r="46" spans="1:9" x14ac:dyDescent="0.2">
      <c r="A46" t="s">
        <v>54</v>
      </c>
      <c r="B46">
        <f>1/(0.002*10^-4)</f>
        <v>5000000</v>
      </c>
      <c r="C46">
        <f>1/(0.002*10^-4)</f>
        <v>5000000</v>
      </c>
      <c r="D46">
        <f>2/(0.002*10^-4)</f>
        <v>10000000</v>
      </c>
      <c r="E46">
        <f t="shared" si="10"/>
        <v>6666666.666666667</v>
      </c>
      <c r="F46">
        <f t="shared" si="7"/>
        <v>2886751.3459481294</v>
      </c>
      <c r="H46" t="s">
        <v>4</v>
      </c>
      <c r="I46" t="s">
        <v>5</v>
      </c>
    </row>
    <row r="47" spans="1:9" x14ac:dyDescent="0.2">
      <c r="A47" t="s">
        <v>55</v>
      </c>
      <c r="B47">
        <f>2/(0.002*10^-5)</f>
        <v>100000000</v>
      </c>
      <c r="C47">
        <f>2/(0.002*10^-5)</f>
        <v>100000000</v>
      </c>
      <c r="D47">
        <f>2/(0.002*10^-5)</f>
        <v>100000000</v>
      </c>
      <c r="E47">
        <f t="shared" si="10"/>
        <v>100000000</v>
      </c>
      <c r="F47">
        <f t="shared" si="7"/>
        <v>0</v>
      </c>
      <c r="H47" t="s">
        <v>4</v>
      </c>
      <c r="I47" t="s">
        <v>5</v>
      </c>
    </row>
    <row r="48" spans="1:9" x14ac:dyDescent="0.2">
      <c r="A48" t="s">
        <v>6</v>
      </c>
      <c r="B48">
        <f t="shared" ref="B48:D50" si="11">0/(0.002*10^-6)</f>
        <v>0</v>
      </c>
      <c r="C48">
        <f t="shared" si="11"/>
        <v>0</v>
      </c>
      <c r="D48">
        <f t="shared" si="11"/>
        <v>0</v>
      </c>
      <c r="E48">
        <f t="shared" si="10"/>
        <v>0</v>
      </c>
      <c r="F48">
        <f>STDEV(B48:D48)</f>
        <v>0</v>
      </c>
      <c r="G48">
        <f>E48/(E48+E68)</f>
        <v>0</v>
      </c>
      <c r="H48" t="s">
        <v>2</v>
      </c>
      <c r="I48" t="s">
        <v>5</v>
      </c>
    </row>
    <row r="49" spans="1:9" x14ac:dyDescent="0.2">
      <c r="A49" t="s">
        <v>7</v>
      </c>
      <c r="B49">
        <f t="shared" si="11"/>
        <v>0</v>
      </c>
      <c r="C49">
        <f t="shared" si="11"/>
        <v>0</v>
      </c>
      <c r="D49">
        <f t="shared" si="11"/>
        <v>0</v>
      </c>
      <c r="E49">
        <f t="shared" si="10"/>
        <v>0</v>
      </c>
      <c r="F49">
        <f>STDEV(B49:D49)</f>
        <v>0</v>
      </c>
      <c r="G49">
        <f t="shared" ref="G49:G67" si="12">E49/(E49+E69)</f>
        <v>0</v>
      </c>
      <c r="H49" t="s">
        <v>2</v>
      </c>
      <c r="I49" t="s">
        <v>5</v>
      </c>
    </row>
    <row r="50" spans="1:9" x14ac:dyDescent="0.2">
      <c r="A50" t="s">
        <v>8</v>
      </c>
      <c r="B50">
        <f t="shared" si="11"/>
        <v>0</v>
      </c>
      <c r="C50">
        <f t="shared" si="11"/>
        <v>0</v>
      </c>
      <c r="D50">
        <f t="shared" si="11"/>
        <v>0</v>
      </c>
      <c r="E50">
        <f t="shared" si="10"/>
        <v>0</v>
      </c>
      <c r="F50">
        <f>STDEV(B50:D50)</f>
        <v>0</v>
      </c>
      <c r="G50">
        <f t="shared" si="12"/>
        <v>0</v>
      </c>
      <c r="H50" t="s">
        <v>2</v>
      </c>
      <c r="I50" t="s">
        <v>5</v>
      </c>
    </row>
    <row r="51" spans="1:9" x14ac:dyDescent="0.2">
      <c r="A51" t="s">
        <v>9</v>
      </c>
      <c r="B51">
        <f>4/(0.002*10^-4)</f>
        <v>20000000</v>
      </c>
      <c r="C51">
        <f>2/(0.002*10^-4)</f>
        <v>10000000</v>
      </c>
      <c r="D51">
        <f>0/(0.002*10^-4)</f>
        <v>0</v>
      </c>
      <c r="E51">
        <f>AVERAGE(B51:C51)</f>
        <v>15000000</v>
      </c>
      <c r="F51">
        <f>STDEV(B51:C51)</f>
        <v>7071067.811865475</v>
      </c>
      <c r="G51">
        <f t="shared" si="12"/>
        <v>0.6428571428571429</v>
      </c>
      <c r="H51" t="s">
        <v>2</v>
      </c>
      <c r="I51" t="s">
        <v>5</v>
      </c>
    </row>
    <row r="52" spans="1:9" x14ac:dyDescent="0.2">
      <c r="A52" t="s">
        <v>2</v>
      </c>
      <c r="B52">
        <f>3/(0.002*10^-4)</f>
        <v>14999999.999999998</v>
      </c>
      <c r="C52">
        <f>3/(0.002*10^-4)</f>
        <v>14999999.999999998</v>
      </c>
      <c r="D52">
        <f>1/(0.002*10^-4)</f>
        <v>5000000</v>
      </c>
      <c r="E52">
        <f>AVERAGE(B52:D52)</f>
        <v>11666666.666666666</v>
      </c>
      <c r="F52">
        <f>STDEV(B52:D52)</f>
        <v>5773502.6918962533</v>
      </c>
      <c r="G52">
        <f t="shared" si="12"/>
        <v>0.7</v>
      </c>
      <c r="H52" t="s">
        <v>2</v>
      </c>
      <c r="I52" t="s">
        <v>5</v>
      </c>
    </row>
    <row r="53" spans="1:9" x14ac:dyDescent="0.2">
      <c r="A53" t="s">
        <v>10</v>
      </c>
      <c r="B53">
        <f>1/(0.002*10^-4)</f>
        <v>5000000</v>
      </c>
      <c r="C53">
        <f>3/(0.002*10^-4)</f>
        <v>14999999.999999998</v>
      </c>
      <c r="D53">
        <f>2/(0.002*10^-4)</f>
        <v>10000000</v>
      </c>
      <c r="E53">
        <f>AVERAGE(B53:D53)</f>
        <v>10000000</v>
      </c>
      <c r="F53">
        <f>STDEV(B53:D53)</f>
        <v>4999999.9999999972</v>
      </c>
      <c r="G53">
        <f t="shared" si="12"/>
        <v>0.6</v>
      </c>
      <c r="H53" t="s">
        <v>2</v>
      </c>
      <c r="I53" t="s">
        <v>5</v>
      </c>
    </row>
    <row r="54" spans="1:9" x14ac:dyDescent="0.2">
      <c r="A54" t="s">
        <v>11</v>
      </c>
      <c r="B54">
        <f>3/(0.002*10^-4)</f>
        <v>14999999.999999998</v>
      </c>
      <c r="C54">
        <f>2/(0.002*10^-4)</f>
        <v>10000000</v>
      </c>
      <c r="D54">
        <f>1/(0.002*10^-4)</f>
        <v>5000000</v>
      </c>
      <c r="E54">
        <f>AVERAGE(B54:D54)</f>
        <v>10000000</v>
      </c>
      <c r="F54">
        <f>STDEV(B54:D54)</f>
        <v>4999999.9999999972</v>
      </c>
      <c r="G54">
        <f t="shared" si="12"/>
        <v>0.46153846153846156</v>
      </c>
      <c r="H54" t="s">
        <v>2</v>
      </c>
      <c r="I54" t="s">
        <v>5</v>
      </c>
    </row>
    <row r="55" spans="1:9" x14ac:dyDescent="0.2">
      <c r="A55" t="s">
        <v>12</v>
      </c>
      <c r="B55">
        <f>4/(0.002*10^-4)</f>
        <v>20000000</v>
      </c>
      <c r="C55">
        <f>5/(0.002*10^-4)</f>
        <v>24999999.999999996</v>
      </c>
      <c r="D55">
        <f>3/(0.002*10^-4)</f>
        <v>14999999.999999998</v>
      </c>
      <c r="E55">
        <f>AVERAGE(B55:D55)</f>
        <v>20000000</v>
      </c>
      <c r="F55">
        <f>STDEV(B55:D55)</f>
        <v>4999999.9999999879</v>
      </c>
      <c r="G55">
        <f t="shared" si="12"/>
        <v>0.42857142857142855</v>
      </c>
      <c r="H55" t="s">
        <v>2</v>
      </c>
      <c r="I55" t="s">
        <v>5</v>
      </c>
    </row>
    <row r="56" spans="1:9" x14ac:dyDescent="0.2">
      <c r="A56" t="s">
        <v>13</v>
      </c>
      <c r="B56">
        <f>5/(0.002*10^-3)</f>
        <v>2500000</v>
      </c>
      <c r="C56">
        <f>5/(0.002*10^-3)</f>
        <v>2500000</v>
      </c>
      <c r="D56">
        <f>5/(0.002*10^-3)</f>
        <v>2500000</v>
      </c>
      <c r="E56">
        <f>AVERAGE(B56:D56)</f>
        <v>2500000</v>
      </c>
      <c r="F56">
        <f>STDEV(B56:D56)</f>
        <v>0</v>
      </c>
      <c r="G56">
        <f t="shared" si="12"/>
        <v>0.625</v>
      </c>
      <c r="H56" t="s">
        <v>2</v>
      </c>
      <c r="I56" t="s">
        <v>5</v>
      </c>
    </row>
    <row r="57" spans="1:9" x14ac:dyDescent="0.2">
      <c r="A57" t="s">
        <v>14</v>
      </c>
      <c r="B57">
        <f>6/(0.002*10^-4)</f>
        <v>29999999.999999996</v>
      </c>
      <c r="C57">
        <f>0/(0.002*10^-4)</f>
        <v>0</v>
      </c>
      <c r="D57">
        <f>1/(0.002*10^-4)</f>
        <v>5000000</v>
      </c>
      <c r="E57">
        <f>AVERAGE(B57,D57)</f>
        <v>17500000</v>
      </c>
      <c r="F57">
        <f>STDEV(B57,D57)</f>
        <v>17677669.529663682</v>
      </c>
      <c r="G57">
        <f t="shared" si="12"/>
        <v>0.22580645161290322</v>
      </c>
      <c r="H57" t="s">
        <v>2</v>
      </c>
      <c r="I57" t="s">
        <v>5</v>
      </c>
    </row>
    <row r="58" spans="1:9" x14ac:dyDescent="0.2">
      <c r="A58" t="s">
        <v>15</v>
      </c>
      <c r="B58">
        <f>2/(0.002*10^-4)</f>
        <v>10000000</v>
      </c>
      <c r="C58">
        <f>2/(0.002*10^-4)</f>
        <v>10000000</v>
      </c>
      <c r="D58">
        <f>3/(0.002*10^-4)</f>
        <v>14999999.999999998</v>
      </c>
      <c r="E58">
        <f>AVERAGE(B58:D58)</f>
        <v>11666666.666666666</v>
      </c>
      <c r="F58">
        <f>STDEV(B58:D58)</f>
        <v>2886751.3459481252</v>
      </c>
      <c r="G58">
        <f t="shared" si="12"/>
        <v>0.17499999999999999</v>
      </c>
      <c r="H58" t="s">
        <v>2</v>
      </c>
      <c r="I58" t="s">
        <v>5</v>
      </c>
    </row>
    <row r="59" spans="1:9" x14ac:dyDescent="0.2">
      <c r="A59" t="s">
        <v>16</v>
      </c>
      <c r="B59">
        <f>3/(0.002*10^-4)</f>
        <v>14999999.999999998</v>
      </c>
      <c r="C59">
        <f>1/(0.002*10^-4)</f>
        <v>5000000</v>
      </c>
      <c r="D59">
        <f>3/(0.002*10^-4)</f>
        <v>14999999.999999998</v>
      </c>
      <c r="E59">
        <f>AVERAGE(B59:D59)</f>
        <v>11666666.666666666</v>
      </c>
      <c r="F59">
        <f>STDEV(B59:D59)</f>
        <v>5773502.6918962533</v>
      </c>
      <c r="G59">
        <f t="shared" si="12"/>
        <v>0.16279069767441862</v>
      </c>
      <c r="H59" t="s">
        <v>2</v>
      </c>
      <c r="I59" t="s">
        <v>5</v>
      </c>
    </row>
    <row r="60" spans="1:9" x14ac:dyDescent="0.2">
      <c r="A60" t="s">
        <v>17</v>
      </c>
      <c r="B60">
        <f>1/(0.002*10^-5)</f>
        <v>50000000</v>
      </c>
      <c r="C60">
        <f>1/(0.002*10^-5)</f>
        <v>50000000</v>
      </c>
      <c r="D60">
        <f>3/(0.002*10^-5)</f>
        <v>150000000</v>
      </c>
      <c r="E60">
        <f>AVERAGE(B60:D60)</f>
        <v>83333333.333333328</v>
      </c>
      <c r="F60">
        <f>STDEV(B60:D60)</f>
        <v>57735026.918962583</v>
      </c>
      <c r="G60">
        <f t="shared" si="12"/>
        <v>0.31249999999999994</v>
      </c>
      <c r="H60" t="s">
        <v>2</v>
      </c>
      <c r="I60" t="s">
        <v>5</v>
      </c>
    </row>
    <row r="61" spans="1:9" x14ac:dyDescent="0.2">
      <c r="A61" t="s">
        <v>18</v>
      </c>
      <c r="B61">
        <f>3/(0.002*10^-5)</f>
        <v>150000000</v>
      </c>
      <c r="C61">
        <f>1/(0.002*10^-5)</f>
        <v>50000000</v>
      </c>
      <c r="D61">
        <f>2/(0.002*10^-5)</f>
        <v>100000000</v>
      </c>
      <c r="E61">
        <f>AVERAGE(B61:D61)</f>
        <v>100000000</v>
      </c>
      <c r="F61">
        <f>STDEV(B61:D61)</f>
        <v>50000000</v>
      </c>
      <c r="G61">
        <f t="shared" si="12"/>
        <v>0.31578947368421056</v>
      </c>
      <c r="H61" t="s">
        <v>2</v>
      </c>
      <c r="I61" t="s">
        <v>5</v>
      </c>
    </row>
    <row r="62" spans="1:9" x14ac:dyDescent="0.2">
      <c r="A62" t="s">
        <v>19</v>
      </c>
      <c r="B62">
        <f>2/(0.002*10^-5)</f>
        <v>100000000</v>
      </c>
      <c r="C62">
        <f>2/(0.002*10^-5)</f>
        <v>100000000</v>
      </c>
      <c r="D62">
        <f>3/(0.002*10^-5)</f>
        <v>150000000</v>
      </c>
      <c r="E62">
        <f>AVERAGE(B62:D62)</f>
        <v>116666666.66666667</v>
      </c>
      <c r="F62">
        <f>STDEV(B62:D62)</f>
        <v>28867513.459481265</v>
      </c>
      <c r="G62">
        <f t="shared" si="12"/>
        <v>0.4375</v>
      </c>
      <c r="H62" t="s">
        <v>2</v>
      </c>
      <c r="I62" t="s">
        <v>5</v>
      </c>
    </row>
    <row r="63" spans="1:9" x14ac:dyDescent="0.2">
      <c r="A63" t="s">
        <v>20</v>
      </c>
      <c r="B63">
        <f>2/(0.002*10^-5)</f>
        <v>100000000</v>
      </c>
      <c r="C63">
        <f>2/(0.002*10^-5)</f>
        <v>100000000</v>
      </c>
      <c r="D63">
        <f>0/(0.002*10^-5)</f>
        <v>0</v>
      </c>
      <c r="E63">
        <f>AVERAGE(B63:C63)</f>
        <v>100000000</v>
      </c>
      <c r="F63">
        <f>STDEV(B63:C63)</f>
        <v>0</v>
      </c>
      <c r="G63">
        <f t="shared" si="12"/>
        <v>0.5</v>
      </c>
      <c r="H63" t="s">
        <v>2</v>
      </c>
      <c r="I63" t="s">
        <v>5</v>
      </c>
    </row>
    <row r="64" spans="1:9" x14ac:dyDescent="0.2">
      <c r="A64" t="s">
        <v>21</v>
      </c>
      <c r="B64">
        <f>0/(0.002*10^-5)</f>
        <v>0</v>
      </c>
      <c r="C64">
        <f>4/(0.002*10^-5)</f>
        <v>200000000</v>
      </c>
      <c r="D64">
        <f>2/(0.002*10^-5)</f>
        <v>100000000</v>
      </c>
      <c r="E64">
        <f>AVERAGE(C64:D64)</f>
        <v>150000000</v>
      </c>
      <c r="F64">
        <f>STDEV(C64:D64)</f>
        <v>70710678.118654758</v>
      </c>
      <c r="G64">
        <f t="shared" si="12"/>
        <v>0.47368421052631587</v>
      </c>
      <c r="H64" t="s">
        <v>2</v>
      </c>
      <c r="I64" t="s">
        <v>5</v>
      </c>
    </row>
    <row r="65" spans="1:9" x14ac:dyDescent="0.2">
      <c r="A65" t="s">
        <v>22</v>
      </c>
      <c r="B65">
        <f>2/(0.002*10^-4)</f>
        <v>10000000</v>
      </c>
      <c r="C65">
        <f>4/(0.002*10^-4)</f>
        <v>20000000</v>
      </c>
      <c r="D65">
        <f>3/(0.002*10^-4)</f>
        <v>14999999.999999998</v>
      </c>
      <c r="E65">
        <f t="shared" ref="E65:E71" si="13">AVERAGE(B65:D65)</f>
        <v>15000000</v>
      </c>
      <c r="F65">
        <f t="shared" ref="F65:F71" si="14">STDEV(B65:D65)</f>
        <v>5000000</v>
      </c>
      <c r="G65">
        <f t="shared" si="12"/>
        <v>0.23076923076923078</v>
      </c>
      <c r="H65" t="s">
        <v>2</v>
      </c>
      <c r="I65" t="s">
        <v>5</v>
      </c>
    </row>
    <row r="66" spans="1:9" x14ac:dyDescent="0.2">
      <c r="A66" t="s">
        <v>4</v>
      </c>
      <c r="B66">
        <f>4/(0.002*10^-6)</f>
        <v>1999999999.9999998</v>
      </c>
      <c r="C66">
        <f>4/(0.002*10^-6)</f>
        <v>1999999999.9999998</v>
      </c>
      <c r="D66">
        <f>1/(0.002*10^-6)</f>
        <v>499999999.99999994</v>
      </c>
      <c r="E66">
        <f t="shared" si="13"/>
        <v>1499999999.9999998</v>
      </c>
      <c r="F66">
        <f t="shared" si="14"/>
        <v>866025403.78443897</v>
      </c>
      <c r="G66">
        <f t="shared" si="12"/>
        <v>0.69230769230769229</v>
      </c>
      <c r="H66" t="s">
        <v>2</v>
      </c>
      <c r="I66" t="s">
        <v>5</v>
      </c>
    </row>
    <row r="67" spans="1:9" x14ac:dyDescent="0.2">
      <c r="A67" t="s">
        <v>23</v>
      </c>
      <c r="B67">
        <f>2/(0.002*10^-6)</f>
        <v>999999999.99999988</v>
      </c>
      <c r="C67">
        <f>4/(0.002*10^-6)</f>
        <v>1999999999.9999998</v>
      </c>
      <c r="D67">
        <f>5/(0.002*10^-6)</f>
        <v>2500000000</v>
      </c>
      <c r="E67">
        <f t="shared" si="13"/>
        <v>1833333333.3333333</v>
      </c>
      <c r="F67">
        <f t="shared" si="14"/>
        <v>763762615.82597315</v>
      </c>
      <c r="G67">
        <f t="shared" si="12"/>
        <v>0.29729729729729731</v>
      </c>
      <c r="H67" t="s">
        <v>2</v>
      </c>
      <c r="I67" t="s">
        <v>5</v>
      </c>
    </row>
    <row r="68" spans="1:9" x14ac:dyDescent="0.2">
      <c r="A68" t="s">
        <v>6</v>
      </c>
      <c r="B68">
        <f>2/(0.002*10^-6)</f>
        <v>999999999.99999988</v>
      </c>
      <c r="C68">
        <f>1/(0.002*10^-6)</f>
        <v>499999999.99999994</v>
      </c>
      <c r="D68">
        <f>2/(0.002*10^-6)</f>
        <v>999999999.99999988</v>
      </c>
      <c r="E68">
        <f t="shared" si="13"/>
        <v>833333333.33333313</v>
      </c>
      <c r="F68">
        <f t="shared" si="14"/>
        <v>288675134.59481293</v>
      </c>
      <c r="H68" t="s">
        <v>4</v>
      </c>
      <c r="I68" t="s">
        <v>5</v>
      </c>
    </row>
    <row r="69" spans="1:9" x14ac:dyDescent="0.2">
      <c r="A69" t="s">
        <v>7</v>
      </c>
      <c r="B69">
        <f>2/(0.002*10^-6)</f>
        <v>999999999.99999988</v>
      </c>
      <c r="C69">
        <f>2/(0.002*10^-6)</f>
        <v>999999999.99999988</v>
      </c>
      <c r="D69">
        <f>3/(0.002*10^-6)</f>
        <v>1500000000</v>
      </c>
      <c r="E69">
        <f t="shared" si="13"/>
        <v>1166666666.6666667</v>
      </c>
      <c r="F69">
        <f t="shared" si="14"/>
        <v>288675134.59481227</v>
      </c>
      <c r="H69" t="s">
        <v>4</v>
      </c>
      <c r="I69" t="s">
        <v>5</v>
      </c>
    </row>
    <row r="70" spans="1:9" x14ac:dyDescent="0.2">
      <c r="A70" t="s">
        <v>8</v>
      </c>
      <c r="B70">
        <f>6/(0.002*10^-6)</f>
        <v>3000000000</v>
      </c>
      <c r="C70">
        <f>5/(0.002*10^-6)</f>
        <v>2500000000</v>
      </c>
      <c r="D70">
        <f>2/(0.002*10^-6)</f>
        <v>999999999.99999988</v>
      </c>
      <c r="E70">
        <f t="shared" si="13"/>
        <v>2166666666.6666665</v>
      </c>
      <c r="F70">
        <f t="shared" si="14"/>
        <v>1040832999.7330662</v>
      </c>
      <c r="H70" t="s">
        <v>4</v>
      </c>
      <c r="I70" t="s">
        <v>5</v>
      </c>
    </row>
    <row r="71" spans="1:9" x14ac:dyDescent="0.2">
      <c r="A71" t="s">
        <v>9</v>
      </c>
      <c r="B71">
        <f>2/(0.002*10^-4)</f>
        <v>10000000</v>
      </c>
      <c r="C71">
        <f>2/(0.002*10^-4)</f>
        <v>10000000</v>
      </c>
      <c r="D71">
        <f>1/(0.002*10^-4)</f>
        <v>5000000</v>
      </c>
      <c r="E71">
        <f t="shared" si="13"/>
        <v>8333333.333333333</v>
      </c>
      <c r="F71">
        <f t="shared" si="14"/>
        <v>2886751.345948128</v>
      </c>
      <c r="H71" t="s">
        <v>4</v>
      </c>
      <c r="I71" t="s">
        <v>5</v>
      </c>
    </row>
    <row r="72" spans="1:9" x14ac:dyDescent="0.2">
      <c r="A72" t="s">
        <v>2</v>
      </c>
      <c r="B72">
        <f>0/(0.002*10^-4)</f>
        <v>0</v>
      </c>
      <c r="C72">
        <f>1/(0.002*10^-4)</f>
        <v>5000000</v>
      </c>
      <c r="D72">
        <f>1/(0.002*10^-4)</f>
        <v>5000000</v>
      </c>
      <c r="E72">
        <f>AVERAGE(C72:D72)</f>
        <v>5000000</v>
      </c>
      <c r="F72">
        <f>STDEV(C72:D72)</f>
        <v>0</v>
      </c>
      <c r="H72" t="s">
        <v>4</v>
      </c>
      <c r="I72" t="s">
        <v>5</v>
      </c>
    </row>
    <row r="73" spans="1:9" x14ac:dyDescent="0.2">
      <c r="A73" t="s">
        <v>10</v>
      </c>
      <c r="B73">
        <f>1/(0.002*10^-4)</f>
        <v>5000000</v>
      </c>
      <c r="C73">
        <f>1/(0.002*10^-4)</f>
        <v>5000000</v>
      </c>
      <c r="D73">
        <f>2/(0.002*10^-4)</f>
        <v>10000000</v>
      </c>
      <c r="E73">
        <f t="shared" ref="E73:E87" si="15">AVERAGE(B73:D73)</f>
        <v>6666666.666666667</v>
      </c>
      <c r="F73">
        <f t="shared" ref="F73:F87" si="16">STDEV(B73:D73)</f>
        <v>2886751.3459481294</v>
      </c>
      <c r="H73" t="s">
        <v>4</v>
      </c>
      <c r="I73" t="s">
        <v>5</v>
      </c>
    </row>
    <row r="74" spans="1:9" x14ac:dyDescent="0.2">
      <c r="A74" t="s">
        <v>11</v>
      </c>
      <c r="B74">
        <f>3/(0.002*10^-4)</f>
        <v>14999999.999999998</v>
      </c>
      <c r="C74">
        <f>2/(0.002*10^-4)</f>
        <v>10000000</v>
      </c>
      <c r="D74">
        <f>2/(0.002*10^-4)</f>
        <v>10000000</v>
      </c>
      <c r="E74">
        <f t="shared" si="15"/>
        <v>11666666.666666666</v>
      </c>
      <c r="F74">
        <f t="shared" si="16"/>
        <v>2886751.3459481252</v>
      </c>
      <c r="H74" t="s">
        <v>4</v>
      </c>
      <c r="I74" t="s">
        <v>5</v>
      </c>
    </row>
    <row r="75" spans="1:9" x14ac:dyDescent="0.2">
      <c r="A75" t="s">
        <v>12</v>
      </c>
      <c r="B75">
        <f>4/(0.002*10^-4)</f>
        <v>20000000</v>
      </c>
      <c r="C75">
        <f>6/(0.002*10^-4)</f>
        <v>29999999.999999996</v>
      </c>
      <c r="D75">
        <f>6/(0.002*10^-4)</f>
        <v>29999999.999999996</v>
      </c>
      <c r="E75">
        <f t="shared" si="15"/>
        <v>26666666.666666668</v>
      </c>
      <c r="F75">
        <f t="shared" si="16"/>
        <v>5773502.6918962393</v>
      </c>
      <c r="H75" t="s">
        <v>4</v>
      </c>
      <c r="I75" t="s">
        <v>5</v>
      </c>
    </row>
    <row r="76" spans="1:9" x14ac:dyDescent="0.2">
      <c r="A76" t="s">
        <v>13</v>
      </c>
      <c r="B76">
        <f>3/(0.002*10^-3)</f>
        <v>1500000</v>
      </c>
      <c r="C76">
        <f>3/(0.002*10^-3)</f>
        <v>1500000</v>
      </c>
      <c r="D76">
        <f>3/(0.002*10^-3)</f>
        <v>1500000</v>
      </c>
      <c r="E76">
        <f t="shared" si="15"/>
        <v>1500000</v>
      </c>
      <c r="F76">
        <f t="shared" si="16"/>
        <v>0</v>
      </c>
      <c r="H76" t="s">
        <v>4</v>
      </c>
      <c r="I76" t="s">
        <v>5</v>
      </c>
    </row>
    <row r="77" spans="1:9" x14ac:dyDescent="0.2">
      <c r="A77" t="s">
        <v>14</v>
      </c>
      <c r="B77">
        <f>13/(0.002*10^-4)</f>
        <v>64999999.999999993</v>
      </c>
      <c r="C77">
        <f>13/(0.002*10^-4)</f>
        <v>64999999.999999993</v>
      </c>
      <c r="D77">
        <f>10/(0.002*10^-4)</f>
        <v>49999999.999999993</v>
      </c>
      <c r="E77">
        <f t="shared" si="15"/>
        <v>59999999.999999993</v>
      </c>
      <c r="F77">
        <f t="shared" si="16"/>
        <v>8660254.0378444437</v>
      </c>
      <c r="H77" t="s">
        <v>4</v>
      </c>
      <c r="I77" t="s">
        <v>5</v>
      </c>
    </row>
    <row r="78" spans="1:9" x14ac:dyDescent="0.2">
      <c r="A78" t="s">
        <v>15</v>
      </c>
      <c r="B78">
        <f>14/(0.002*10^-4)</f>
        <v>70000000</v>
      </c>
      <c r="C78">
        <f>8/(0.002*10^-4)</f>
        <v>40000000</v>
      </c>
      <c r="D78">
        <f>11/(0.002*10^-4)</f>
        <v>54999999.999999993</v>
      </c>
      <c r="E78">
        <f t="shared" si="15"/>
        <v>55000000</v>
      </c>
      <c r="F78">
        <f t="shared" si="16"/>
        <v>15000000</v>
      </c>
      <c r="H78" t="s">
        <v>4</v>
      </c>
      <c r="I78" t="s">
        <v>5</v>
      </c>
    </row>
    <row r="79" spans="1:9" x14ac:dyDescent="0.2">
      <c r="A79" t="s">
        <v>16</v>
      </c>
      <c r="B79">
        <f>13/(0.002*10^-4)</f>
        <v>64999999.999999993</v>
      </c>
      <c r="C79">
        <f>12/(0.002*10^-4)</f>
        <v>59999999.999999993</v>
      </c>
      <c r="D79">
        <f>11/(0.002*10^-4)</f>
        <v>54999999.999999993</v>
      </c>
      <c r="E79">
        <f t="shared" si="15"/>
        <v>59999999.999999993</v>
      </c>
      <c r="F79">
        <f t="shared" si="16"/>
        <v>5000000</v>
      </c>
      <c r="H79" t="s">
        <v>4</v>
      </c>
      <c r="I79" t="s">
        <v>5</v>
      </c>
    </row>
    <row r="80" spans="1:9" x14ac:dyDescent="0.2">
      <c r="A80" t="s">
        <v>17</v>
      </c>
      <c r="B80">
        <f>3/(0.002*10^-5)</f>
        <v>150000000</v>
      </c>
      <c r="C80">
        <f>3/(0.002*10^-5)</f>
        <v>150000000</v>
      </c>
      <c r="D80">
        <f>5/(0.002*10^-5)</f>
        <v>250000000</v>
      </c>
      <c r="E80">
        <f t="shared" si="15"/>
        <v>183333333.33333334</v>
      </c>
      <c r="F80">
        <f t="shared" si="16"/>
        <v>57735026.918962598</v>
      </c>
      <c r="H80" t="s">
        <v>4</v>
      </c>
      <c r="I80" t="s">
        <v>5</v>
      </c>
    </row>
    <row r="81" spans="1:9" x14ac:dyDescent="0.2">
      <c r="A81" t="s">
        <v>18</v>
      </c>
      <c r="B81">
        <f>4/(0.002*10^-5)</f>
        <v>200000000</v>
      </c>
      <c r="C81">
        <f>4/(0.002*10^-5)</f>
        <v>200000000</v>
      </c>
      <c r="D81">
        <f>5/(0.002*10^-5)</f>
        <v>250000000</v>
      </c>
      <c r="E81">
        <f t="shared" si="15"/>
        <v>216666666.66666666</v>
      </c>
      <c r="F81">
        <f t="shared" si="16"/>
        <v>28867513.459481336</v>
      </c>
      <c r="H81" t="s">
        <v>4</v>
      </c>
      <c r="I81" t="s">
        <v>5</v>
      </c>
    </row>
    <row r="82" spans="1:9" x14ac:dyDescent="0.2">
      <c r="A82" t="s">
        <v>19</v>
      </c>
      <c r="B82">
        <f>2/(0.002*10^-5)</f>
        <v>100000000</v>
      </c>
      <c r="C82">
        <f>3/(0.002*10^-5)</f>
        <v>150000000</v>
      </c>
      <c r="D82">
        <f>4/(0.002*10^-5)</f>
        <v>200000000</v>
      </c>
      <c r="E82">
        <f t="shared" si="15"/>
        <v>150000000</v>
      </c>
      <c r="F82">
        <f t="shared" si="16"/>
        <v>50000000</v>
      </c>
      <c r="H82" t="s">
        <v>4</v>
      </c>
      <c r="I82" t="s">
        <v>5</v>
      </c>
    </row>
    <row r="83" spans="1:9" x14ac:dyDescent="0.2">
      <c r="A83" t="s">
        <v>20</v>
      </c>
      <c r="B83">
        <f>3/(0.002*10^-5)</f>
        <v>150000000</v>
      </c>
      <c r="C83">
        <f>2/(0.002*10^-5)</f>
        <v>100000000</v>
      </c>
      <c r="D83">
        <f>1/(0.002*10^-5)</f>
        <v>50000000</v>
      </c>
      <c r="E83">
        <f t="shared" si="15"/>
        <v>100000000</v>
      </c>
      <c r="F83">
        <f t="shared" si="16"/>
        <v>50000000</v>
      </c>
      <c r="H83" t="s">
        <v>4</v>
      </c>
      <c r="I83" t="s">
        <v>5</v>
      </c>
    </row>
    <row r="84" spans="1:9" x14ac:dyDescent="0.2">
      <c r="A84" t="s">
        <v>21</v>
      </c>
      <c r="B84">
        <f>1/(0.002*10^-5)</f>
        <v>50000000</v>
      </c>
      <c r="C84">
        <f>5/(0.002*10^-5)</f>
        <v>250000000</v>
      </c>
      <c r="D84">
        <f>4/(0.002*10^-5)</f>
        <v>200000000</v>
      </c>
      <c r="E84">
        <f t="shared" si="15"/>
        <v>166666666.66666666</v>
      </c>
      <c r="F84">
        <f t="shared" si="16"/>
        <v>104083299.97330666</v>
      </c>
      <c r="H84" t="s">
        <v>4</v>
      </c>
      <c r="I84" t="s">
        <v>5</v>
      </c>
    </row>
    <row r="85" spans="1:9" x14ac:dyDescent="0.2">
      <c r="A85" t="s">
        <v>22</v>
      </c>
      <c r="B85">
        <f>8/(0.002*10^-4)</f>
        <v>40000000</v>
      </c>
      <c r="C85">
        <f>9/(0.002*10^-4)</f>
        <v>44999999.999999993</v>
      </c>
      <c r="D85">
        <f>13/(0.002*10^-4)</f>
        <v>64999999.999999993</v>
      </c>
      <c r="E85">
        <f t="shared" si="15"/>
        <v>50000000</v>
      </c>
      <c r="F85">
        <f t="shared" si="16"/>
        <v>13228756.555322915</v>
      </c>
      <c r="H85" t="s">
        <v>4</v>
      </c>
      <c r="I85" t="s">
        <v>5</v>
      </c>
    </row>
    <row r="86" spans="1:9" x14ac:dyDescent="0.2">
      <c r="A86" t="s">
        <v>4</v>
      </c>
      <c r="B86">
        <f>1/(0.002*10^-6)</f>
        <v>499999999.99999994</v>
      </c>
      <c r="C86">
        <f>1/(0.002*10^-6)</f>
        <v>499999999.99999994</v>
      </c>
      <c r="D86">
        <f>2/(0.002*10^-6)</f>
        <v>999999999.99999988</v>
      </c>
      <c r="E86">
        <f t="shared" si="15"/>
        <v>666666666.66666663</v>
      </c>
      <c r="F86">
        <f t="shared" si="16"/>
        <v>288675134.59481275</v>
      </c>
      <c r="H86" t="s">
        <v>4</v>
      </c>
      <c r="I86" t="s">
        <v>5</v>
      </c>
    </row>
    <row r="87" spans="1:9" x14ac:dyDescent="0.2">
      <c r="A87" t="s">
        <v>23</v>
      </c>
      <c r="B87">
        <f>8/(0.002*10^-6)</f>
        <v>3999999999.9999995</v>
      </c>
      <c r="C87">
        <f>8/(0.002*10^-6)</f>
        <v>3999999999.9999995</v>
      </c>
      <c r="D87">
        <f>10/(0.002*10^-6)</f>
        <v>5000000000</v>
      </c>
      <c r="E87">
        <f t="shared" si="15"/>
        <v>4333333333.333333</v>
      </c>
      <c r="F87">
        <f t="shared" si="16"/>
        <v>577350269.18962109</v>
      </c>
      <c r="H87" t="s">
        <v>4</v>
      </c>
      <c r="I8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3826-2B58-EA4A-AB0B-A2771F056C44}">
  <dimension ref="A1:D109"/>
  <sheetViews>
    <sheetView workbookViewId="0">
      <selection activeCell="D2" sqref="D2:D55"/>
    </sheetView>
  </sheetViews>
  <sheetFormatPr baseColWidth="10" defaultRowHeight="16" x14ac:dyDescent="0.2"/>
  <sheetData>
    <row r="1" spans="1:4" x14ac:dyDescent="0.2">
      <c r="A1" t="s">
        <v>56</v>
      </c>
      <c r="B1" t="s">
        <v>45</v>
      </c>
      <c r="C1" t="s">
        <v>57</v>
      </c>
      <c r="D1" t="s">
        <v>0</v>
      </c>
    </row>
    <row r="2" spans="1:4" x14ac:dyDescent="0.2">
      <c r="A2" t="s">
        <v>6</v>
      </c>
      <c r="B2">
        <v>1</v>
      </c>
      <c r="C2">
        <v>35000000000</v>
      </c>
      <c r="D2" t="s">
        <v>2</v>
      </c>
    </row>
    <row r="3" spans="1:4" x14ac:dyDescent="0.2">
      <c r="A3" t="s">
        <v>6</v>
      </c>
      <c r="B3">
        <v>2</v>
      </c>
      <c r="C3">
        <v>30000000000</v>
      </c>
      <c r="D3" t="s">
        <v>2</v>
      </c>
    </row>
    <row r="4" spans="1:4" x14ac:dyDescent="0.2">
      <c r="A4" t="s">
        <v>6</v>
      </c>
      <c r="B4">
        <v>3</v>
      </c>
      <c r="C4">
        <v>10000000000</v>
      </c>
      <c r="D4" t="s">
        <v>2</v>
      </c>
    </row>
    <row r="5" spans="1:4" x14ac:dyDescent="0.2">
      <c r="A5" t="s">
        <v>7</v>
      </c>
      <c r="B5">
        <v>1</v>
      </c>
      <c r="C5">
        <v>15000000000</v>
      </c>
      <c r="D5" t="s">
        <v>2</v>
      </c>
    </row>
    <row r="6" spans="1:4" x14ac:dyDescent="0.2">
      <c r="A6" t="s">
        <v>7</v>
      </c>
      <c r="B6">
        <v>2</v>
      </c>
      <c r="C6">
        <v>20000000000</v>
      </c>
      <c r="D6" t="s">
        <v>2</v>
      </c>
    </row>
    <row r="7" spans="1:4" x14ac:dyDescent="0.2">
      <c r="A7" t="s">
        <v>7</v>
      </c>
      <c r="B7">
        <v>3</v>
      </c>
      <c r="C7">
        <v>10000000000</v>
      </c>
      <c r="D7" t="s">
        <v>2</v>
      </c>
    </row>
    <row r="8" spans="1:4" x14ac:dyDescent="0.2">
      <c r="A8" t="s">
        <v>8</v>
      </c>
      <c r="B8">
        <v>1</v>
      </c>
      <c r="C8">
        <v>15000000000</v>
      </c>
      <c r="D8" t="s">
        <v>2</v>
      </c>
    </row>
    <row r="9" spans="1:4" x14ac:dyDescent="0.2">
      <c r="A9" t="s">
        <v>8</v>
      </c>
      <c r="B9">
        <v>2</v>
      </c>
      <c r="C9">
        <v>5000000000</v>
      </c>
      <c r="D9" t="s">
        <v>2</v>
      </c>
    </row>
    <row r="10" spans="1:4" x14ac:dyDescent="0.2">
      <c r="A10" t="s">
        <v>8</v>
      </c>
      <c r="B10">
        <v>3</v>
      </c>
      <c r="C10">
        <v>10000000000</v>
      </c>
      <c r="D10" t="s">
        <v>2</v>
      </c>
    </row>
    <row r="11" spans="1:4" x14ac:dyDescent="0.2">
      <c r="A11" t="s">
        <v>9</v>
      </c>
      <c r="B11">
        <v>1</v>
      </c>
      <c r="C11">
        <v>59999999.999999993</v>
      </c>
      <c r="D11" t="s">
        <v>2</v>
      </c>
    </row>
    <row r="12" spans="1:4" x14ac:dyDescent="0.2">
      <c r="A12" t="s">
        <v>9</v>
      </c>
      <c r="B12">
        <v>2</v>
      </c>
      <c r="C12">
        <v>59999999.999999993</v>
      </c>
      <c r="D12" t="s">
        <v>2</v>
      </c>
    </row>
    <row r="13" spans="1:4" x14ac:dyDescent="0.2">
      <c r="A13" t="s">
        <v>9</v>
      </c>
      <c r="B13">
        <v>3</v>
      </c>
      <c r="C13">
        <v>59999999.999999993</v>
      </c>
      <c r="D13" t="s">
        <v>2</v>
      </c>
    </row>
    <row r="14" spans="1:4" x14ac:dyDescent="0.2">
      <c r="A14" t="s">
        <v>2</v>
      </c>
      <c r="B14">
        <v>1</v>
      </c>
      <c r="C14">
        <v>150000000</v>
      </c>
      <c r="D14" t="s">
        <v>2</v>
      </c>
    </row>
    <row r="15" spans="1:4" x14ac:dyDescent="0.2">
      <c r="A15" t="s">
        <v>2</v>
      </c>
      <c r="B15">
        <v>2</v>
      </c>
      <c r="C15">
        <v>145000000</v>
      </c>
      <c r="D15" t="s">
        <v>2</v>
      </c>
    </row>
    <row r="16" spans="1:4" x14ac:dyDescent="0.2">
      <c r="A16" t="s">
        <v>2</v>
      </c>
      <c r="B16">
        <v>3</v>
      </c>
      <c r="C16">
        <v>135000000</v>
      </c>
      <c r="D16" t="s">
        <v>2</v>
      </c>
    </row>
    <row r="17" spans="1:4" x14ac:dyDescent="0.2">
      <c r="A17" t="s">
        <v>10</v>
      </c>
      <c r="B17">
        <v>1</v>
      </c>
      <c r="C17">
        <v>300000000</v>
      </c>
      <c r="D17" t="s">
        <v>2</v>
      </c>
    </row>
    <row r="18" spans="1:4" x14ac:dyDescent="0.2">
      <c r="A18" t="s">
        <v>10</v>
      </c>
      <c r="B18">
        <v>2</v>
      </c>
      <c r="C18">
        <v>350000000</v>
      </c>
      <c r="D18" t="s">
        <v>2</v>
      </c>
    </row>
    <row r="19" spans="1:4" x14ac:dyDescent="0.2">
      <c r="A19" t="s">
        <v>10</v>
      </c>
      <c r="B19">
        <v>3</v>
      </c>
      <c r="C19">
        <v>50000000</v>
      </c>
      <c r="D19" t="s">
        <v>2</v>
      </c>
    </row>
    <row r="20" spans="1:4" x14ac:dyDescent="0.2">
      <c r="A20" t="s">
        <v>11</v>
      </c>
      <c r="B20">
        <v>1</v>
      </c>
      <c r="C20">
        <v>350000000</v>
      </c>
      <c r="D20" t="s">
        <v>2</v>
      </c>
    </row>
    <row r="21" spans="1:4" x14ac:dyDescent="0.2">
      <c r="A21" t="s">
        <v>11</v>
      </c>
      <c r="B21">
        <v>2</v>
      </c>
      <c r="C21">
        <v>200000000</v>
      </c>
      <c r="D21" t="s">
        <v>2</v>
      </c>
    </row>
    <row r="22" spans="1:4" x14ac:dyDescent="0.2">
      <c r="A22" t="s">
        <v>11</v>
      </c>
      <c r="B22">
        <v>3</v>
      </c>
      <c r="C22">
        <v>250000000</v>
      </c>
      <c r="D22" t="s">
        <v>2</v>
      </c>
    </row>
    <row r="23" spans="1:4" x14ac:dyDescent="0.2">
      <c r="A23" t="s">
        <v>12</v>
      </c>
      <c r="B23">
        <v>1</v>
      </c>
      <c r="C23">
        <v>350000000</v>
      </c>
      <c r="D23" t="s">
        <v>2</v>
      </c>
    </row>
    <row r="24" spans="1:4" x14ac:dyDescent="0.2">
      <c r="A24" t="s">
        <v>12</v>
      </c>
      <c r="B24">
        <v>2</v>
      </c>
      <c r="C24">
        <v>650000000</v>
      </c>
      <c r="D24" t="s">
        <v>2</v>
      </c>
    </row>
    <row r="25" spans="1:4" x14ac:dyDescent="0.2">
      <c r="A25" t="s">
        <v>12</v>
      </c>
      <c r="B25">
        <v>3</v>
      </c>
      <c r="C25">
        <v>150000000</v>
      </c>
      <c r="D25" t="s">
        <v>2</v>
      </c>
    </row>
    <row r="26" spans="1:4" x14ac:dyDescent="0.2">
      <c r="A26" t="s">
        <v>13</v>
      </c>
      <c r="B26">
        <v>1</v>
      </c>
      <c r="C26">
        <v>300000000</v>
      </c>
      <c r="D26" t="s">
        <v>2</v>
      </c>
    </row>
    <row r="27" spans="1:4" x14ac:dyDescent="0.2">
      <c r="A27" t="s">
        <v>13</v>
      </c>
      <c r="B27">
        <v>2</v>
      </c>
      <c r="C27">
        <v>350000000</v>
      </c>
      <c r="D27" t="s">
        <v>2</v>
      </c>
    </row>
    <row r="28" spans="1:4" x14ac:dyDescent="0.2">
      <c r="A28" t="s">
        <v>13</v>
      </c>
      <c r="B28">
        <v>3</v>
      </c>
      <c r="C28">
        <v>700000000</v>
      </c>
      <c r="D28" t="s">
        <v>2</v>
      </c>
    </row>
    <row r="29" spans="1:4" x14ac:dyDescent="0.2">
      <c r="A29" t="s">
        <v>14</v>
      </c>
      <c r="B29">
        <v>1</v>
      </c>
      <c r="C29">
        <v>300000</v>
      </c>
      <c r="D29" t="s">
        <v>2</v>
      </c>
    </row>
    <row r="30" spans="1:4" x14ac:dyDescent="0.2">
      <c r="A30" t="s">
        <v>14</v>
      </c>
      <c r="B30">
        <v>2</v>
      </c>
      <c r="C30">
        <v>150000</v>
      </c>
      <c r="D30" t="s">
        <v>2</v>
      </c>
    </row>
    <row r="31" spans="1:4" x14ac:dyDescent="0.2">
      <c r="A31" t="s">
        <v>14</v>
      </c>
      <c r="B31">
        <v>3</v>
      </c>
      <c r="C31">
        <v>249999.99999999997</v>
      </c>
      <c r="D31" t="s">
        <v>2</v>
      </c>
    </row>
    <row r="32" spans="1:4" x14ac:dyDescent="0.2">
      <c r="A32" t="s">
        <v>15</v>
      </c>
      <c r="B32">
        <v>1</v>
      </c>
      <c r="C32">
        <v>700000</v>
      </c>
      <c r="D32" t="s">
        <v>2</v>
      </c>
    </row>
    <row r="33" spans="1:4" x14ac:dyDescent="0.2">
      <c r="A33" t="s">
        <v>15</v>
      </c>
      <c r="B33">
        <v>2</v>
      </c>
      <c r="C33">
        <v>650000</v>
      </c>
      <c r="D33" t="s">
        <v>2</v>
      </c>
    </row>
    <row r="34" spans="1:4" x14ac:dyDescent="0.2">
      <c r="A34" t="s">
        <v>15</v>
      </c>
      <c r="B34">
        <v>3</v>
      </c>
      <c r="C34">
        <v>849999.99999999988</v>
      </c>
      <c r="D34" t="s">
        <v>2</v>
      </c>
    </row>
    <row r="35" spans="1:4" x14ac:dyDescent="0.2">
      <c r="A35" t="s">
        <v>16</v>
      </c>
      <c r="B35">
        <v>1</v>
      </c>
      <c r="C35">
        <v>49999.999999999993</v>
      </c>
      <c r="D35" t="s">
        <v>2</v>
      </c>
    </row>
    <row r="36" spans="1:4" x14ac:dyDescent="0.2">
      <c r="A36" t="s">
        <v>16</v>
      </c>
      <c r="B36">
        <v>2</v>
      </c>
      <c r="C36">
        <v>150000</v>
      </c>
      <c r="D36" t="s">
        <v>2</v>
      </c>
    </row>
    <row r="37" spans="1:4" x14ac:dyDescent="0.2">
      <c r="A37" t="s">
        <v>16</v>
      </c>
      <c r="B37">
        <v>3</v>
      </c>
      <c r="C37">
        <v>150000</v>
      </c>
      <c r="D37" t="s">
        <v>2</v>
      </c>
    </row>
    <row r="38" spans="1:4" x14ac:dyDescent="0.2">
      <c r="A38" t="s">
        <v>17</v>
      </c>
      <c r="B38">
        <v>1</v>
      </c>
      <c r="C38">
        <v>0</v>
      </c>
      <c r="D38" t="s">
        <v>2</v>
      </c>
    </row>
    <row r="39" spans="1:4" x14ac:dyDescent="0.2">
      <c r="A39" t="s">
        <v>17</v>
      </c>
      <c r="B39">
        <v>2</v>
      </c>
      <c r="C39">
        <v>0</v>
      </c>
      <c r="D39" t="s">
        <v>2</v>
      </c>
    </row>
    <row r="40" spans="1:4" x14ac:dyDescent="0.2">
      <c r="A40" t="s">
        <v>17</v>
      </c>
      <c r="B40">
        <v>3</v>
      </c>
      <c r="C40">
        <v>0</v>
      </c>
      <c r="D40" t="s">
        <v>2</v>
      </c>
    </row>
    <row r="41" spans="1:4" x14ac:dyDescent="0.2">
      <c r="A41" t="s">
        <v>18</v>
      </c>
      <c r="B41">
        <v>1</v>
      </c>
      <c r="C41">
        <v>0</v>
      </c>
      <c r="D41" t="s">
        <v>2</v>
      </c>
    </row>
    <row r="42" spans="1:4" x14ac:dyDescent="0.2">
      <c r="A42" t="s">
        <v>18</v>
      </c>
      <c r="B42">
        <v>2</v>
      </c>
      <c r="C42">
        <v>0</v>
      </c>
      <c r="D42" t="s">
        <v>2</v>
      </c>
    </row>
    <row r="43" spans="1:4" x14ac:dyDescent="0.2">
      <c r="A43" t="s">
        <v>18</v>
      </c>
      <c r="B43">
        <v>3</v>
      </c>
      <c r="C43">
        <v>0</v>
      </c>
      <c r="D43" t="s">
        <v>2</v>
      </c>
    </row>
    <row r="44" spans="1:4" x14ac:dyDescent="0.2">
      <c r="A44" t="s">
        <v>19</v>
      </c>
      <c r="B44">
        <v>1</v>
      </c>
      <c r="C44">
        <v>40000</v>
      </c>
      <c r="D44" t="s">
        <v>2</v>
      </c>
    </row>
    <row r="45" spans="1:4" x14ac:dyDescent="0.2">
      <c r="A45" t="s">
        <v>19</v>
      </c>
      <c r="B45">
        <v>2</v>
      </c>
      <c r="C45">
        <v>25000</v>
      </c>
      <c r="D45" t="s">
        <v>2</v>
      </c>
    </row>
    <row r="46" spans="1:4" x14ac:dyDescent="0.2">
      <c r="A46" t="s">
        <v>19</v>
      </c>
      <c r="B46">
        <v>3</v>
      </c>
      <c r="C46">
        <v>55000</v>
      </c>
      <c r="D46" t="s">
        <v>2</v>
      </c>
    </row>
    <row r="47" spans="1:4" x14ac:dyDescent="0.2">
      <c r="A47" t="s">
        <v>20</v>
      </c>
      <c r="B47">
        <v>1</v>
      </c>
      <c r="C47">
        <v>40000</v>
      </c>
      <c r="D47" t="s">
        <v>2</v>
      </c>
    </row>
    <row r="48" spans="1:4" x14ac:dyDescent="0.2">
      <c r="A48" t="s">
        <v>20</v>
      </c>
      <c r="B48">
        <v>2</v>
      </c>
      <c r="C48">
        <v>55000</v>
      </c>
      <c r="D48" t="s">
        <v>2</v>
      </c>
    </row>
    <row r="49" spans="1:4" x14ac:dyDescent="0.2">
      <c r="A49" t="s">
        <v>20</v>
      </c>
      <c r="B49">
        <v>3</v>
      </c>
      <c r="C49">
        <v>35000</v>
      </c>
      <c r="D49" t="s">
        <v>2</v>
      </c>
    </row>
    <row r="50" spans="1:4" x14ac:dyDescent="0.2">
      <c r="A50" t="s">
        <v>21</v>
      </c>
      <c r="B50">
        <v>1</v>
      </c>
      <c r="C50">
        <v>10000</v>
      </c>
      <c r="D50" t="s">
        <v>2</v>
      </c>
    </row>
    <row r="51" spans="1:4" x14ac:dyDescent="0.2">
      <c r="A51" t="s">
        <v>21</v>
      </c>
      <c r="B51">
        <v>2</v>
      </c>
      <c r="C51">
        <v>15000</v>
      </c>
      <c r="D51" t="s">
        <v>2</v>
      </c>
    </row>
    <row r="52" spans="1:4" x14ac:dyDescent="0.2">
      <c r="A52" t="s">
        <v>21</v>
      </c>
      <c r="B52">
        <v>3</v>
      </c>
      <c r="C52">
        <v>10000</v>
      </c>
      <c r="D52" t="s">
        <v>2</v>
      </c>
    </row>
    <row r="53" spans="1:4" x14ac:dyDescent="0.2">
      <c r="A53" t="s">
        <v>22</v>
      </c>
      <c r="B53">
        <v>1</v>
      </c>
      <c r="C53">
        <v>30000</v>
      </c>
      <c r="D53" t="s">
        <v>2</v>
      </c>
    </row>
    <row r="54" spans="1:4" x14ac:dyDescent="0.2">
      <c r="A54" t="s">
        <v>22</v>
      </c>
      <c r="B54">
        <v>2</v>
      </c>
      <c r="C54">
        <v>80000</v>
      </c>
      <c r="D54" t="s">
        <v>2</v>
      </c>
    </row>
    <row r="55" spans="1:4" x14ac:dyDescent="0.2">
      <c r="A55" t="s">
        <v>22</v>
      </c>
      <c r="B55">
        <v>3</v>
      </c>
      <c r="C55">
        <v>55000</v>
      </c>
      <c r="D55" t="s">
        <v>2</v>
      </c>
    </row>
    <row r="56" spans="1:4" x14ac:dyDescent="0.2">
      <c r="A56" t="s">
        <v>6</v>
      </c>
      <c r="B56">
        <v>1</v>
      </c>
      <c r="C56">
        <v>799999.99999999988</v>
      </c>
      <c r="D56" t="s">
        <v>4</v>
      </c>
    </row>
    <row r="57" spans="1:4" x14ac:dyDescent="0.2">
      <c r="A57" t="s">
        <v>6</v>
      </c>
      <c r="B57">
        <v>2</v>
      </c>
      <c r="C57">
        <v>499999.99999999994</v>
      </c>
      <c r="D57" t="s">
        <v>4</v>
      </c>
    </row>
    <row r="58" spans="1:4" x14ac:dyDescent="0.2">
      <c r="A58" t="s">
        <v>6</v>
      </c>
      <c r="B58">
        <v>3</v>
      </c>
      <c r="C58">
        <v>399999.99999999994</v>
      </c>
      <c r="D58" t="s">
        <v>4</v>
      </c>
    </row>
    <row r="59" spans="1:4" x14ac:dyDescent="0.2">
      <c r="A59" t="s">
        <v>7</v>
      </c>
      <c r="B59">
        <v>1</v>
      </c>
      <c r="C59">
        <v>350000</v>
      </c>
      <c r="D59" t="s">
        <v>4</v>
      </c>
    </row>
    <row r="60" spans="1:4" x14ac:dyDescent="0.2">
      <c r="A60" t="s">
        <v>7</v>
      </c>
      <c r="B60">
        <v>2</v>
      </c>
      <c r="C60">
        <v>249999.99999999997</v>
      </c>
      <c r="D60" t="s">
        <v>4</v>
      </c>
    </row>
    <row r="61" spans="1:4" x14ac:dyDescent="0.2">
      <c r="A61" t="s">
        <v>7</v>
      </c>
      <c r="B61">
        <v>3</v>
      </c>
      <c r="C61">
        <v>199999.99999999997</v>
      </c>
      <c r="D61" t="s">
        <v>4</v>
      </c>
    </row>
    <row r="62" spans="1:4" x14ac:dyDescent="0.2">
      <c r="A62" t="s">
        <v>8</v>
      </c>
      <c r="B62">
        <v>1</v>
      </c>
      <c r="C62">
        <v>199999.99999999997</v>
      </c>
      <c r="D62" t="s">
        <v>4</v>
      </c>
    </row>
    <row r="63" spans="1:4" x14ac:dyDescent="0.2">
      <c r="A63" t="s">
        <v>8</v>
      </c>
      <c r="B63">
        <v>2</v>
      </c>
      <c r="C63">
        <v>150000</v>
      </c>
      <c r="D63" t="s">
        <v>4</v>
      </c>
    </row>
    <row r="64" spans="1:4" x14ac:dyDescent="0.2">
      <c r="A64" t="s">
        <v>8</v>
      </c>
      <c r="B64">
        <v>3</v>
      </c>
      <c r="C64">
        <v>99999.999999999985</v>
      </c>
      <c r="D64" t="s">
        <v>4</v>
      </c>
    </row>
    <row r="65" spans="1:4" x14ac:dyDescent="0.2">
      <c r="A65" t="s">
        <v>9</v>
      </c>
      <c r="B65">
        <v>1</v>
      </c>
      <c r="C65">
        <v>50000000000</v>
      </c>
      <c r="D65" t="s">
        <v>4</v>
      </c>
    </row>
    <row r="66" spans="1:4" x14ac:dyDescent="0.2">
      <c r="A66" t="s">
        <v>9</v>
      </c>
      <c r="B66">
        <v>2</v>
      </c>
      <c r="C66">
        <v>55000000000</v>
      </c>
      <c r="D66" t="s">
        <v>4</v>
      </c>
    </row>
    <row r="67" spans="1:4" x14ac:dyDescent="0.2">
      <c r="A67" t="s">
        <v>9</v>
      </c>
      <c r="B67">
        <v>3</v>
      </c>
      <c r="C67">
        <v>35000000000</v>
      </c>
      <c r="D67" t="s">
        <v>4</v>
      </c>
    </row>
    <row r="68" spans="1:4" x14ac:dyDescent="0.2">
      <c r="A68" t="s">
        <v>2</v>
      </c>
      <c r="B68">
        <v>1</v>
      </c>
      <c r="C68">
        <v>499999999.99999994</v>
      </c>
      <c r="D68" t="s">
        <v>4</v>
      </c>
    </row>
    <row r="69" spans="1:4" x14ac:dyDescent="0.2">
      <c r="A69" t="s">
        <v>2</v>
      </c>
      <c r="B69">
        <v>2</v>
      </c>
      <c r="C69">
        <v>499999999.99999994</v>
      </c>
      <c r="D69" t="s">
        <v>4</v>
      </c>
    </row>
    <row r="70" spans="1:4" x14ac:dyDescent="0.2">
      <c r="A70" t="s">
        <v>2</v>
      </c>
      <c r="B70">
        <v>3</v>
      </c>
      <c r="C70">
        <v>499999999.99999994</v>
      </c>
      <c r="D70" t="s">
        <v>4</v>
      </c>
    </row>
    <row r="71" spans="1:4" x14ac:dyDescent="0.2">
      <c r="A71" t="s">
        <v>10</v>
      </c>
      <c r="B71">
        <v>1</v>
      </c>
      <c r="C71">
        <v>499999999.99999994</v>
      </c>
      <c r="D71" t="s">
        <v>4</v>
      </c>
    </row>
    <row r="72" spans="1:4" x14ac:dyDescent="0.2">
      <c r="A72" t="s">
        <v>10</v>
      </c>
      <c r="B72">
        <v>2</v>
      </c>
      <c r="C72">
        <v>0</v>
      </c>
      <c r="D72" t="s">
        <v>4</v>
      </c>
    </row>
    <row r="73" spans="1:4" x14ac:dyDescent="0.2">
      <c r="A73" t="s">
        <v>10</v>
      </c>
      <c r="B73">
        <v>3</v>
      </c>
      <c r="C73">
        <v>499999999.99999994</v>
      </c>
      <c r="D73" t="s">
        <v>4</v>
      </c>
    </row>
    <row r="74" spans="1:4" x14ac:dyDescent="0.2">
      <c r="A74" t="s">
        <v>11</v>
      </c>
      <c r="B74">
        <v>1</v>
      </c>
      <c r="C74">
        <v>999999999.99999988</v>
      </c>
      <c r="D74" t="s">
        <v>4</v>
      </c>
    </row>
    <row r="75" spans="1:4" x14ac:dyDescent="0.2">
      <c r="A75" t="s">
        <v>11</v>
      </c>
      <c r="B75">
        <v>2</v>
      </c>
      <c r="C75">
        <v>0</v>
      </c>
      <c r="D75" t="s">
        <v>4</v>
      </c>
    </row>
    <row r="76" spans="1:4" x14ac:dyDescent="0.2">
      <c r="A76" t="s">
        <v>11</v>
      </c>
      <c r="B76">
        <v>3</v>
      </c>
      <c r="C76">
        <v>999999999.99999988</v>
      </c>
      <c r="D76" t="s">
        <v>4</v>
      </c>
    </row>
    <row r="77" spans="1:4" x14ac:dyDescent="0.2">
      <c r="A77" t="s">
        <v>12</v>
      </c>
      <c r="B77">
        <v>1</v>
      </c>
      <c r="C77">
        <v>1500000000</v>
      </c>
      <c r="D77" t="s">
        <v>4</v>
      </c>
    </row>
    <row r="78" spans="1:4" x14ac:dyDescent="0.2">
      <c r="A78" t="s">
        <v>12</v>
      </c>
      <c r="B78">
        <v>2</v>
      </c>
      <c r="C78">
        <v>3500000000</v>
      </c>
      <c r="D78" t="s">
        <v>4</v>
      </c>
    </row>
    <row r="79" spans="1:4" x14ac:dyDescent="0.2">
      <c r="A79" t="s">
        <v>12</v>
      </c>
      <c r="B79">
        <v>3</v>
      </c>
      <c r="C79">
        <v>999999999.99999988</v>
      </c>
      <c r="D79" t="s">
        <v>4</v>
      </c>
    </row>
    <row r="80" spans="1:4" x14ac:dyDescent="0.2">
      <c r="A80" t="s">
        <v>13</v>
      </c>
      <c r="B80">
        <v>1</v>
      </c>
      <c r="C80">
        <v>300000000</v>
      </c>
      <c r="D80" t="s">
        <v>4</v>
      </c>
    </row>
    <row r="81" spans="1:4" x14ac:dyDescent="0.2">
      <c r="A81" t="s">
        <v>13</v>
      </c>
      <c r="B81">
        <v>2</v>
      </c>
      <c r="C81">
        <v>750000000</v>
      </c>
      <c r="D81" t="s">
        <v>4</v>
      </c>
    </row>
    <row r="82" spans="1:4" x14ac:dyDescent="0.2">
      <c r="A82" t="s">
        <v>13</v>
      </c>
      <c r="B82">
        <v>3</v>
      </c>
      <c r="C82">
        <v>1250000000</v>
      </c>
      <c r="D82" t="s">
        <v>4</v>
      </c>
    </row>
    <row r="83" spans="1:4" x14ac:dyDescent="0.2">
      <c r="A83" t="s">
        <v>14</v>
      </c>
      <c r="B83">
        <v>1</v>
      </c>
      <c r="C83">
        <v>0</v>
      </c>
      <c r="D83" t="s">
        <v>4</v>
      </c>
    </row>
    <row r="84" spans="1:4" x14ac:dyDescent="0.2">
      <c r="A84" t="s">
        <v>14</v>
      </c>
      <c r="B84">
        <v>2</v>
      </c>
      <c r="C84">
        <v>0</v>
      </c>
      <c r="D84" t="s">
        <v>4</v>
      </c>
    </row>
    <row r="85" spans="1:4" x14ac:dyDescent="0.2">
      <c r="A85" t="s">
        <v>14</v>
      </c>
      <c r="B85">
        <v>3</v>
      </c>
      <c r="C85">
        <v>0</v>
      </c>
      <c r="D85" t="s">
        <v>4</v>
      </c>
    </row>
    <row r="86" spans="1:4" x14ac:dyDescent="0.2">
      <c r="A86" t="s">
        <v>15</v>
      </c>
      <c r="B86">
        <v>1</v>
      </c>
      <c r="C86">
        <v>0</v>
      </c>
      <c r="D86" t="s">
        <v>4</v>
      </c>
    </row>
    <row r="87" spans="1:4" x14ac:dyDescent="0.2">
      <c r="A87" t="s">
        <v>15</v>
      </c>
      <c r="B87">
        <v>2</v>
      </c>
      <c r="C87">
        <v>0</v>
      </c>
      <c r="D87" t="s">
        <v>4</v>
      </c>
    </row>
    <row r="88" spans="1:4" x14ac:dyDescent="0.2">
      <c r="A88" t="s">
        <v>15</v>
      </c>
      <c r="B88">
        <v>3</v>
      </c>
      <c r="C88">
        <v>0</v>
      </c>
      <c r="D88" t="s">
        <v>4</v>
      </c>
    </row>
    <row r="89" spans="1:4" x14ac:dyDescent="0.2">
      <c r="A89" t="s">
        <v>16</v>
      </c>
      <c r="B89">
        <v>1</v>
      </c>
      <c r="C89">
        <v>0</v>
      </c>
      <c r="D89" t="s">
        <v>4</v>
      </c>
    </row>
    <row r="90" spans="1:4" x14ac:dyDescent="0.2">
      <c r="A90" t="s">
        <v>16</v>
      </c>
      <c r="B90">
        <v>2</v>
      </c>
      <c r="C90">
        <v>0</v>
      </c>
      <c r="D90" t="s">
        <v>4</v>
      </c>
    </row>
    <row r="91" spans="1:4" x14ac:dyDescent="0.2">
      <c r="A91" t="s">
        <v>16</v>
      </c>
      <c r="B91">
        <v>3</v>
      </c>
      <c r="C91">
        <v>0</v>
      </c>
      <c r="D91" t="s">
        <v>4</v>
      </c>
    </row>
    <row r="92" spans="1:4" x14ac:dyDescent="0.2">
      <c r="A92" t="s">
        <v>17</v>
      </c>
      <c r="B92">
        <v>1</v>
      </c>
      <c r="C92">
        <v>5000</v>
      </c>
      <c r="D92" t="s">
        <v>4</v>
      </c>
    </row>
    <row r="93" spans="1:4" x14ac:dyDescent="0.2">
      <c r="A93" t="s">
        <v>17</v>
      </c>
      <c r="B93">
        <v>2</v>
      </c>
      <c r="C93">
        <v>5000</v>
      </c>
      <c r="D93" t="s">
        <v>4</v>
      </c>
    </row>
    <row r="94" spans="1:4" x14ac:dyDescent="0.2">
      <c r="A94" t="s">
        <v>17</v>
      </c>
      <c r="B94">
        <v>3</v>
      </c>
      <c r="C94">
        <v>5000</v>
      </c>
      <c r="D94" t="s">
        <v>4</v>
      </c>
    </row>
    <row r="95" spans="1:4" x14ac:dyDescent="0.2">
      <c r="A95" t="s">
        <v>18</v>
      </c>
      <c r="B95">
        <v>1</v>
      </c>
      <c r="C95">
        <v>0</v>
      </c>
      <c r="D95" t="s">
        <v>4</v>
      </c>
    </row>
    <row r="96" spans="1:4" x14ac:dyDescent="0.2">
      <c r="A96" t="s">
        <v>18</v>
      </c>
      <c r="B96">
        <v>2</v>
      </c>
      <c r="C96">
        <v>5000</v>
      </c>
      <c r="D96" t="s">
        <v>4</v>
      </c>
    </row>
    <row r="97" spans="1:4" x14ac:dyDescent="0.2">
      <c r="A97" t="s">
        <v>18</v>
      </c>
      <c r="B97">
        <v>3</v>
      </c>
      <c r="C97">
        <v>5000</v>
      </c>
      <c r="D97" t="s">
        <v>4</v>
      </c>
    </row>
    <row r="98" spans="1:4" x14ac:dyDescent="0.2">
      <c r="A98" t="s">
        <v>19</v>
      </c>
      <c r="B98">
        <v>1</v>
      </c>
      <c r="C98">
        <v>0</v>
      </c>
      <c r="D98" t="s">
        <v>4</v>
      </c>
    </row>
    <row r="99" spans="1:4" x14ac:dyDescent="0.2">
      <c r="A99" t="s">
        <v>19</v>
      </c>
      <c r="B99">
        <v>2</v>
      </c>
      <c r="C99">
        <v>0</v>
      </c>
      <c r="D99" t="s">
        <v>4</v>
      </c>
    </row>
    <row r="100" spans="1:4" x14ac:dyDescent="0.2">
      <c r="A100" t="s">
        <v>19</v>
      </c>
      <c r="B100">
        <v>3</v>
      </c>
      <c r="C100">
        <v>0</v>
      </c>
      <c r="D100" t="s">
        <v>4</v>
      </c>
    </row>
    <row r="101" spans="1:4" x14ac:dyDescent="0.2">
      <c r="A101" t="s">
        <v>20</v>
      </c>
      <c r="B101">
        <v>1</v>
      </c>
      <c r="C101">
        <v>0</v>
      </c>
      <c r="D101" t="s">
        <v>4</v>
      </c>
    </row>
    <row r="102" spans="1:4" x14ac:dyDescent="0.2">
      <c r="A102" t="s">
        <v>20</v>
      </c>
      <c r="B102">
        <v>2</v>
      </c>
      <c r="C102">
        <v>0</v>
      </c>
      <c r="D102" t="s">
        <v>4</v>
      </c>
    </row>
    <row r="103" spans="1:4" x14ac:dyDescent="0.2">
      <c r="A103" t="s">
        <v>20</v>
      </c>
      <c r="B103">
        <v>3</v>
      </c>
      <c r="C103">
        <v>0</v>
      </c>
      <c r="D103" t="s">
        <v>4</v>
      </c>
    </row>
    <row r="104" spans="1:4" x14ac:dyDescent="0.2">
      <c r="A104" t="s">
        <v>21</v>
      </c>
      <c r="B104">
        <v>1</v>
      </c>
      <c r="C104">
        <v>0</v>
      </c>
      <c r="D104" t="s">
        <v>4</v>
      </c>
    </row>
    <row r="105" spans="1:4" x14ac:dyDescent="0.2">
      <c r="A105" t="s">
        <v>21</v>
      </c>
      <c r="B105">
        <v>2</v>
      </c>
      <c r="C105">
        <v>0</v>
      </c>
      <c r="D105" t="s">
        <v>4</v>
      </c>
    </row>
    <row r="106" spans="1:4" x14ac:dyDescent="0.2">
      <c r="A106" t="s">
        <v>21</v>
      </c>
      <c r="B106">
        <v>3</v>
      </c>
      <c r="C106">
        <v>0</v>
      </c>
      <c r="D106" t="s">
        <v>4</v>
      </c>
    </row>
    <row r="107" spans="1:4" x14ac:dyDescent="0.2">
      <c r="A107" t="s">
        <v>22</v>
      </c>
      <c r="B107">
        <v>1</v>
      </c>
      <c r="C107">
        <v>2500</v>
      </c>
      <c r="D107" t="s">
        <v>4</v>
      </c>
    </row>
    <row r="108" spans="1:4" x14ac:dyDescent="0.2">
      <c r="A108" t="s">
        <v>22</v>
      </c>
      <c r="B108">
        <v>2</v>
      </c>
      <c r="C108">
        <v>1500</v>
      </c>
      <c r="D108" t="s">
        <v>4</v>
      </c>
    </row>
    <row r="109" spans="1:4" x14ac:dyDescent="0.2">
      <c r="A109" t="s">
        <v>22</v>
      </c>
      <c r="B109">
        <v>3</v>
      </c>
      <c r="C109">
        <v>1500</v>
      </c>
      <c r="D10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0FAE-4187-7043-9AA2-6D827BD4D425}">
  <dimension ref="A1:D121"/>
  <sheetViews>
    <sheetView workbookViewId="0">
      <selection activeCell="C121" sqref="C121"/>
    </sheetView>
  </sheetViews>
  <sheetFormatPr baseColWidth="10" defaultRowHeight="16" x14ac:dyDescent="0.2"/>
  <sheetData>
    <row r="1" spans="1:4" x14ac:dyDescent="0.2">
      <c r="A1" t="s">
        <v>56</v>
      </c>
      <c r="B1" t="s">
        <v>45</v>
      </c>
      <c r="C1" t="s">
        <v>57</v>
      </c>
      <c r="D1" t="s">
        <v>0</v>
      </c>
    </row>
    <row r="2" spans="1:4" x14ac:dyDescent="0.2">
      <c r="A2" t="s">
        <v>6</v>
      </c>
      <c r="B2">
        <v>1</v>
      </c>
      <c r="C2">
        <f t="shared" ref="C2:C10" si="0">0/(0.002*10^-6)</f>
        <v>0</v>
      </c>
      <c r="D2" t="s">
        <v>2</v>
      </c>
    </row>
    <row r="3" spans="1:4" x14ac:dyDescent="0.2">
      <c r="A3" t="s">
        <v>6</v>
      </c>
      <c r="B3">
        <v>2</v>
      </c>
      <c r="C3">
        <f t="shared" si="0"/>
        <v>0</v>
      </c>
      <c r="D3" t="s">
        <v>2</v>
      </c>
    </row>
    <row r="4" spans="1:4" x14ac:dyDescent="0.2">
      <c r="A4" t="s">
        <v>6</v>
      </c>
      <c r="B4">
        <v>3</v>
      </c>
      <c r="C4">
        <f t="shared" si="0"/>
        <v>0</v>
      </c>
      <c r="D4" t="s">
        <v>2</v>
      </c>
    </row>
    <row r="5" spans="1:4" x14ac:dyDescent="0.2">
      <c r="A5" t="s">
        <v>7</v>
      </c>
      <c r="B5">
        <v>1</v>
      </c>
      <c r="C5">
        <f t="shared" si="0"/>
        <v>0</v>
      </c>
      <c r="D5" t="s">
        <v>2</v>
      </c>
    </row>
    <row r="6" spans="1:4" x14ac:dyDescent="0.2">
      <c r="A6" t="s">
        <v>7</v>
      </c>
      <c r="B6">
        <v>2</v>
      </c>
      <c r="C6">
        <f t="shared" si="0"/>
        <v>0</v>
      </c>
      <c r="D6" t="s">
        <v>2</v>
      </c>
    </row>
    <row r="7" spans="1:4" x14ac:dyDescent="0.2">
      <c r="A7" t="s">
        <v>7</v>
      </c>
      <c r="B7">
        <v>3</v>
      </c>
      <c r="C7">
        <f t="shared" si="0"/>
        <v>0</v>
      </c>
      <c r="D7" t="s">
        <v>2</v>
      </c>
    </row>
    <row r="8" spans="1:4" x14ac:dyDescent="0.2">
      <c r="A8" t="s">
        <v>8</v>
      </c>
      <c r="B8">
        <v>1</v>
      </c>
      <c r="C8">
        <f t="shared" si="0"/>
        <v>0</v>
      </c>
      <c r="D8" t="s">
        <v>2</v>
      </c>
    </row>
    <row r="9" spans="1:4" x14ac:dyDescent="0.2">
      <c r="A9" t="s">
        <v>8</v>
      </c>
      <c r="B9">
        <v>2</v>
      </c>
      <c r="C9">
        <f t="shared" si="0"/>
        <v>0</v>
      </c>
      <c r="D9" t="s">
        <v>2</v>
      </c>
    </row>
    <row r="10" spans="1:4" x14ac:dyDescent="0.2">
      <c r="A10" t="s">
        <v>8</v>
      </c>
      <c r="B10">
        <v>3</v>
      </c>
      <c r="C10">
        <f t="shared" si="0"/>
        <v>0</v>
      </c>
      <c r="D10" t="s">
        <v>2</v>
      </c>
    </row>
    <row r="11" spans="1:4" x14ac:dyDescent="0.2">
      <c r="A11" t="s">
        <v>9</v>
      </c>
      <c r="B11">
        <v>1</v>
      </c>
      <c r="C11">
        <f>4/(0.002*10^-4)</f>
        <v>20000000</v>
      </c>
      <c r="D11" t="s">
        <v>2</v>
      </c>
    </row>
    <row r="12" spans="1:4" x14ac:dyDescent="0.2">
      <c r="A12" t="s">
        <v>9</v>
      </c>
      <c r="B12">
        <v>2</v>
      </c>
      <c r="C12">
        <f>2/(0.002*10^-4)</f>
        <v>10000000</v>
      </c>
      <c r="D12" t="s">
        <v>2</v>
      </c>
    </row>
    <row r="13" spans="1:4" x14ac:dyDescent="0.2">
      <c r="A13" t="s">
        <v>9</v>
      </c>
      <c r="B13">
        <v>3</v>
      </c>
      <c r="C13">
        <f>0/(0.002*10^-4)</f>
        <v>0</v>
      </c>
      <c r="D13" t="s">
        <v>2</v>
      </c>
    </row>
    <row r="14" spans="1:4" x14ac:dyDescent="0.2">
      <c r="A14" t="s">
        <v>2</v>
      </c>
      <c r="B14">
        <v>1</v>
      </c>
      <c r="C14">
        <f>3/(0.002*10^-4)</f>
        <v>14999999.999999998</v>
      </c>
      <c r="D14" t="s">
        <v>2</v>
      </c>
    </row>
    <row r="15" spans="1:4" x14ac:dyDescent="0.2">
      <c r="A15" t="s">
        <v>2</v>
      </c>
      <c r="B15">
        <v>2</v>
      </c>
      <c r="C15">
        <f>3/(0.002*10^-4)</f>
        <v>14999999.999999998</v>
      </c>
      <c r="D15" t="s">
        <v>2</v>
      </c>
    </row>
    <row r="16" spans="1:4" x14ac:dyDescent="0.2">
      <c r="A16" t="s">
        <v>2</v>
      </c>
      <c r="B16">
        <v>3</v>
      </c>
      <c r="C16">
        <f>1/(0.002*10^-4)</f>
        <v>5000000</v>
      </c>
      <c r="D16" t="s">
        <v>2</v>
      </c>
    </row>
    <row r="17" spans="1:4" x14ac:dyDescent="0.2">
      <c r="A17" t="s">
        <v>10</v>
      </c>
      <c r="B17">
        <v>1</v>
      </c>
      <c r="C17">
        <f>1/(0.002*10^-4)</f>
        <v>5000000</v>
      </c>
      <c r="D17" t="s">
        <v>2</v>
      </c>
    </row>
    <row r="18" spans="1:4" x14ac:dyDescent="0.2">
      <c r="A18" t="s">
        <v>10</v>
      </c>
      <c r="B18">
        <v>2</v>
      </c>
      <c r="C18">
        <f>3/(0.002*10^-4)</f>
        <v>14999999.999999998</v>
      </c>
      <c r="D18" t="s">
        <v>2</v>
      </c>
    </row>
    <row r="19" spans="1:4" x14ac:dyDescent="0.2">
      <c r="A19" t="s">
        <v>10</v>
      </c>
      <c r="B19">
        <v>3</v>
      </c>
      <c r="C19">
        <f>2/(0.002*10^-4)</f>
        <v>10000000</v>
      </c>
      <c r="D19" t="s">
        <v>2</v>
      </c>
    </row>
    <row r="20" spans="1:4" x14ac:dyDescent="0.2">
      <c r="A20" t="s">
        <v>11</v>
      </c>
      <c r="B20">
        <v>1</v>
      </c>
      <c r="C20">
        <f>3/(0.002*10^-4)</f>
        <v>14999999.999999998</v>
      </c>
      <c r="D20" t="s">
        <v>2</v>
      </c>
    </row>
    <row r="21" spans="1:4" x14ac:dyDescent="0.2">
      <c r="A21" t="s">
        <v>11</v>
      </c>
      <c r="B21">
        <v>2</v>
      </c>
      <c r="C21">
        <f>2/(0.002*10^-4)</f>
        <v>10000000</v>
      </c>
      <c r="D21" t="s">
        <v>2</v>
      </c>
    </row>
    <row r="22" spans="1:4" x14ac:dyDescent="0.2">
      <c r="A22" t="s">
        <v>11</v>
      </c>
      <c r="B22">
        <v>3</v>
      </c>
      <c r="C22">
        <f>1/(0.002*10^-4)</f>
        <v>5000000</v>
      </c>
      <c r="D22" t="s">
        <v>2</v>
      </c>
    </row>
    <row r="23" spans="1:4" x14ac:dyDescent="0.2">
      <c r="A23" t="s">
        <v>12</v>
      </c>
      <c r="B23">
        <v>1</v>
      </c>
      <c r="C23">
        <f>4/(0.002*10^-4)</f>
        <v>20000000</v>
      </c>
      <c r="D23" t="s">
        <v>2</v>
      </c>
    </row>
    <row r="24" spans="1:4" x14ac:dyDescent="0.2">
      <c r="A24" t="s">
        <v>12</v>
      </c>
      <c r="B24">
        <v>2</v>
      </c>
      <c r="C24">
        <f>5/(0.002*10^-4)</f>
        <v>24999999.999999996</v>
      </c>
      <c r="D24" t="s">
        <v>2</v>
      </c>
    </row>
    <row r="25" spans="1:4" x14ac:dyDescent="0.2">
      <c r="A25" t="s">
        <v>12</v>
      </c>
      <c r="B25">
        <v>3</v>
      </c>
      <c r="C25">
        <f>3/(0.002*10^-4)</f>
        <v>14999999.999999998</v>
      </c>
      <c r="D25" t="s">
        <v>2</v>
      </c>
    </row>
    <row r="26" spans="1:4" x14ac:dyDescent="0.2">
      <c r="A26" t="s">
        <v>13</v>
      </c>
      <c r="B26">
        <v>1</v>
      </c>
      <c r="C26">
        <f>5/(0.002*10^-3)</f>
        <v>2500000</v>
      </c>
      <c r="D26" t="s">
        <v>2</v>
      </c>
    </row>
    <row r="27" spans="1:4" x14ac:dyDescent="0.2">
      <c r="A27" t="s">
        <v>13</v>
      </c>
      <c r="B27">
        <v>2</v>
      </c>
      <c r="C27">
        <f>5/(0.002*10^-3)</f>
        <v>2500000</v>
      </c>
      <c r="D27" t="s">
        <v>2</v>
      </c>
    </row>
    <row r="28" spans="1:4" x14ac:dyDescent="0.2">
      <c r="A28" t="s">
        <v>13</v>
      </c>
      <c r="B28">
        <v>3</v>
      </c>
      <c r="C28">
        <f>5/(0.002*10^-3)</f>
        <v>2500000</v>
      </c>
      <c r="D28" t="s">
        <v>2</v>
      </c>
    </row>
    <row r="29" spans="1:4" x14ac:dyDescent="0.2">
      <c r="A29" t="s">
        <v>14</v>
      </c>
      <c r="B29">
        <v>1</v>
      </c>
      <c r="C29">
        <f>6/(0.002*10^-4)</f>
        <v>29999999.999999996</v>
      </c>
      <c r="D29" t="s">
        <v>2</v>
      </c>
    </row>
    <row r="30" spans="1:4" x14ac:dyDescent="0.2">
      <c r="A30" t="s">
        <v>14</v>
      </c>
      <c r="B30">
        <v>2</v>
      </c>
      <c r="C30">
        <f>0/(0.002*10^-4)</f>
        <v>0</v>
      </c>
      <c r="D30" t="s">
        <v>2</v>
      </c>
    </row>
    <row r="31" spans="1:4" x14ac:dyDescent="0.2">
      <c r="A31" t="s">
        <v>14</v>
      </c>
      <c r="B31">
        <v>3</v>
      </c>
      <c r="C31">
        <f>1/(0.002*10^-4)</f>
        <v>5000000</v>
      </c>
      <c r="D31" t="s">
        <v>2</v>
      </c>
    </row>
    <row r="32" spans="1:4" x14ac:dyDescent="0.2">
      <c r="A32" t="s">
        <v>15</v>
      </c>
      <c r="B32">
        <v>1</v>
      </c>
      <c r="C32">
        <f>2/(0.002*10^-4)</f>
        <v>10000000</v>
      </c>
      <c r="D32" t="s">
        <v>2</v>
      </c>
    </row>
    <row r="33" spans="1:4" x14ac:dyDescent="0.2">
      <c r="A33" t="s">
        <v>15</v>
      </c>
      <c r="B33">
        <v>2</v>
      </c>
      <c r="C33">
        <f>2/(0.002*10^-4)</f>
        <v>10000000</v>
      </c>
      <c r="D33" t="s">
        <v>2</v>
      </c>
    </row>
    <row r="34" spans="1:4" x14ac:dyDescent="0.2">
      <c r="A34" t="s">
        <v>15</v>
      </c>
      <c r="B34">
        <v>3</v>
      </c>
      <c r="C34">
        <f>3/(0.002*10^-4)</f>
        <v>14999999.999999998</v>
      </c>
      <c r="D34" t="s">
        <v>2</v>
      </c>
    </row>
    <row r="35" spans="1:4" x14ac:dyDescent="0.2">
      <c r="A35" t="s">
        <v>16</v>
      </c>
      <c r="B35">
        <v>1</v>
      </c>
      <c r="C35">
        <f>3/(0.002*10^-4)</f>
        <v>14999999.999999998</v>
      </c>
      <c r="D35" t="s">
        <v>2</v>
      </c>
    </row>
    <row r="36" spans="1:4" x14ac:dyDescent="0.2">
      <c r="A36" t="s">
        <v>16</v>
      </c>
      <c r="B36">
        <v>2</v>
      </c>
      <c r="C36">
        <f>1/(0.002*10^-4)</f>
        <v>5000000</v>
      </c>
      <c r="D36" t="s">
        <v>2</v>
      </c>
    </row>
    <row r="37" spans="1:4" x14ac:dyDescent="0.2">
      <c r="A37" t="s">
        <v>16</v>
      </c>
      <c r="B37">
        <v>3</v>
      </c>
      <c r="C37">
        <f>3/(0.002*10^-4)</f>
        <v>14999999.999999998</v>
      </c>
      <c r="D37" t="s">
        <v>2</v>
      </c>
    </row>
    <row r="38" spans="1:4" x14ac:dyDescent="0.2">
      <c r="A38" t="s">
        <v>17</v>
      </c>
      <c r="B38">
        <v>1</v>
      </c>
      <c r="C38">
        <f>1/(0.002*10^-5)</f>
        <v>50000000</v>
      </c>
      <c r="D38" t="s">
        <v>2</v>
      </c>
    </row>
    <row r="39" spans="1:4" x14ac:dyDescent="0.2">
      <c r="A39" t="s">
        <v>17</v>
      </c>
      <c r="B39">
        <v>2</v>
      </c>
      <c r="C39">
        <f>1/(0.002*10^-5)</f>
        <v>50000000</v>
      </c>
      <c r="D39" t="s">
        <v>2</v>
      </c>
    </row>
    <row r="40" spans="1:4" x14ac:dyDescent="0.2">
      <c r="A40" t="s">
        <v>17</v>
      </c>
      <c r="B40">
        <v>3</v>
      </c>
      <c r="C40">
        <f>3/(0.002*10^-5)</f>
        <v>150000000</v>
      </c>
      <c r="D40" t="s">
        <v>2</v>
      </c>
    </row>
    <row r="41" spans="1:4" x14ac:dyDescent="0.2">
      <c r="A41" t="s">
        <v>18</v>
      </c>
      <c r="B41">
        <v>1</v>
      </c>
      <c r="C41">
        <f>3/(0.002*10^-5)</f>
        <v>150000000</v>
      </c>
      <c r="D41" t="s">
        <v>2</v>
      </c>
    </row>
    <row r="42" spans="1:4" x14ac:dyDescent="0.2">
      <c r="A42" t="s">
        <v>18</v>
      </c>
      <c r="B42">
        <v>2</v>
      </c>
      <c r="C42">
        <f>1/(0.002*10^-5)</f>
        <v>50000000</v>
      </c>
      <c r="D42" t="s">
        <v>2</v>
      </c>
    </row>
    <row r="43" spans="1:4" x14ac:dyDescent="0.2">
      <c r="A43" t="s">
        <v>18</v>
      </c>
      <c r="B43">
        <v>3</v>
      </c>
      <c r="C43">
        <f>2/(0.002*10^-5)</f>
        <v>100000000</v>
      </c>
      <c r="D43" t="s">
        <v>2</v>
      </c>
    </row>
    <row r="44" spans="1:4" x14ac:dyDescent="0.2">
      <c r="A44" t="s">
        <v>19</v>
      </c>
      <c r="B44">
        <v>1</v>
      </c>
      <c r="C44">
        <f>2/(0.002*10^-5)</f>
        <v>100000000</v>
      </c>
      <c r="D44" t="s">
        <v>2</v>
      </c>
    </row>
    <row r="45" spans="1:4" x14ac:dyDescent="0.2">
      <c r="A45" t="s">
        <v>19</v>
      </c>
      <c r="B45">
        <v>2</v>
      </c>
      <c r="C45">
        <f>2/(0.002*10^-5)</f>
        <v>100000000</v>
      </c>
      <c r="D45" t="s">
        <v>2</v>
      </c>
    </row>
    <row r="46" spans="1:4" x14ac:dyDescent="0.2">
      <c r="A46" t="s">
        <v>19</v>
      </c>
      <c r="B46">
        <v>3</v>
      </c>
      <c r="C46">
        <f>3/(0.002*10^-5)</f>
        <v>150000000</v>
      </c>
      <c r="D46" t="s">
        <v>2</v>
      </c>
    </row>
    <row r="47" spans="1:4" x14ac:dyDescent="0.2">
      <c r="A47" t="s">
        <v>20</v>
      </c>
      <c r="B47">
        <v>1</v>
      </c>
      <c r="C47">
        <f>2/(0.002*10^-5)</f>
        <v>100000000</v>
      </c>
      <c r="D47" t="s">
        <v>2</v>
      </c>
    </row>
    <row r="48" spans="1:4" x14ac:dyDescent="0.2">
      <c r="A48" t="s">
        <v>20</v>
      </c>
      <c r="B48">
        <v>2</v>
      </c>
      <c r="C48">
        <f>2/(0.002*10^-5)</f>
        <v>100000000</v>
      </c>
      <c r="D48" t="s">
        <v>2</v>
      </c>
    </row>
    <row r="49" spans="1:4" x14ac:dyDescent="0.2">
      <c r="A49" t="s">
        <v>20</v>
      </c>
      <c r="B49">
        <v>3</v>
      </c>
      <c r="C49">
        <f>0/(0.002*10^-5)</f>
        <v>0</v>
      </c>
      <c r="D49" t="s">
        <v>2</v>
      </c>
    </row>
    <row r="50" spans="1:4" x14ac:dyDescent="0.2">
      <c r="A50" t="s">
        <v>21</v>
      </c>
      <c r="B50">
        <v>1</v>
      </c>
      <c r="C50">
        <f>0/(0.002*10^-5)</f>
        <v>0</v>
      </c>
      <c r="D50" t="s">
        <v>2</v>
      </c>
    </row>
    <row r="51" spans="1:4" x14ac:dyDescent="0.2">
      <c r="A51" t="s">
        <v>21</v>
      </c>
      <c r="B51">
        <v>2</v>
      </c>
      <c r="C51">
        <f>4/(0.002*10^-5)</f>
        <v>200000000</v>
      </c>
      <c r="D51" t="s">
        <v>2</v>
      </c>
    </row>
    <row r="52" spans="1:4" x14ac:dyDescent="0.2">
      <c r="A52" t="s">
        <v>21</v>
      </c>
      <c r="B52">
        <v>3</v>
      </c>
      <c r="C52">
        <f>2/(0.002*10^-5)</f>
        <v>100000000</v>
      </c>
      <c r="D52" t="s">
        <v>2</v>
      </c>
    </row>
    <row r="53" spans="1:4" x14ac:dyDescent="0.2">
      <c r="A53" t="s">
        <v>22</v>
      </c>
      <c r="B53">
        <v>1</v>
      </c>
      <c r="C53">
        <f>2/(0.002*10^-4)</f>
        <v>10000000</v>
      </c>
      <c r="D53" t="s">
        <v>2</v>
      </c>
    </row>
    <row r="54" spans="1:4" x14ac:dyDescent="0.2">
      <c r="A54" t="s">
        <v>22</v>
      </c>
      <c r="B54">
        <v>2</v>
      </c>
      <c r="C54">
        <f>4/(0.002*10^-4)</f>
        <v>20000000</v>
      </c>
      <c r="D54" t="s">
        <v>2</v>
      </c>
    </row>
    <row r="55" spans="1:4" x14ac:dyDescent="0.2">
      <c r="A55" t="s">
        <v>22</v>
      </c>
      <c r="B55">
        <v>3</v>
      </c>
      <c r="C55">
        <f>3/(0.002*10^-4)</f>
        <v>14999999.999999998</v>
      </c>
      <c r="D55" t="s">
        <v>2</v>
      </c>
    </row>
    <row r="56" spans="1:4" x14ac:dyDescent="0.2">
      <c r="A56" t="s">
        <v>4</v>
      </c>
      <c r="B56">
        <v>1</v>
      </c>
      <c r="C56">
        <f>1/(0.002*10^-6)</f>
        <v>499999999.99999994</v>
      </c>
      <c r="D56" t="s">
        <v>2</v>
      </c>
    </row>
    <row r="57" spans="1:4" x14ac:dyDescent="0.2">
      <c r="A57" t="s">
        <v>4</v>
      </c>
      <c r="B57">
        <v>2</v>
      </c>
      <c r="C57">
        <f>1/(0.002*10^-6)</f>
        <v>499999999.99999994</v>
      </c>
      <c r="D57" t="s">
        <v>2</v>
      </c>
    </row>
    <row r="58" spans="1:4" x14ac:dyDescent="0.2">
      <c r="A58" t="s">
        <v>4</v>
      </c>
      <c r="B58">
        <v>3</v>
      </c>
      <c r="C58">
        <f>1/(0.002*10^-6)</f>
        <v>499999999.99999994</v>
      </c>
      <c r="D58" t="s">
        <v>2</v>
      </c>
    </row>
    <row r="59" spans="1:4" x14ac:dyDescent="0.2">
      <c r="A59" t="s">
        <v>23</v>
      </c>
      <c r="B59">
        <v>1</v>
      </c>
      <c r="C59">
        <f>2/(0.002*10^-4)</f>
        <v>10000000</v>
      </c>
      <c r="D59" t="s">
        <v>2</v>
      </c>
    </row>
    <row r="60" spans="1:4" x14ac:dyDescent="0.2">
      <c r="A60" t="s">
        <v>23</v>
      </c>
      <c r="B60">
        <v>2</v>
      </c>
      <c r="C60">
        <f>4/(0.002*10^-4)</f>
        <v>20000000</v>
      </c>
      <c r="D60" t="s">
        <v>2</v>
      </c>
    </row>
    <row r="61" spans="1:4" x14ac:dyDescent="0.2">
      <c r="A61" t="s">
        <v>23</v>
      </c>
      <c r="B61">
        <v>3</v>
      </c>
      <c r="C61">
        <f>5/(0.002*10^-4)</f>
        <v>24999999.999999996</v>
      </c>
      <c r="D61" t="s">
        <v>2</v>
      </c>
    </row>
    <row r="62" spans="1:4" x14ac:dyDescent="0.2">
      <c r="A62" t="s">
        <v>6</v>
      </c>
      <c r="B62">
        <v>1</v>
      </c>
      <c r="C62">
        <f>2/(0.002*10^-6)</f>
        <v>999999999.99999988</v>
      </c>
      <c r="D62" t="s">
        <v>4</v>
      </c>
    </row>
    <row r="63" spans="1:4" x14ac:dyDescent="0.2">
      <c r="A63" t="s">
        <v>6</v>
      </c>
      <c r="B63">
        <v>2</v>
      </c>
      <c r="C63">
        <f>1/(0.002*10^-6)</f>
        <v>499999999.99999994</v>
      </c>
      <c r="D63" t="s">
        <v>4</v>
      </c>
    </row>
    <row r="64" spans="1:4" x14ac:dyDescent="0.2">
      <c r="A64" t="s">
        <v>6</v>
      </c>
      <c r="B64">
        <v>3</v>
      </c>
      <c r="C64">
        <f>2/(0.002*10^-6)</f>
        <v>999999999.99999988</v>
      </c>
      <c r="D64" t="s">
        <v>4</v>
      </c>
    </row>
    <row r="65" spans="1:4" x14ac:dyDescent="0.2">
      <c r="A65" t="s">
        <v>7</v>
      </c>
      <c r="B65">
        <v>1</v>
      </c>
      <c r="C65">
        <f>2/(0.002*10^-6)</f>
        <v>999999999.99999988</v>
      </c>
      <c r="D65" t="s">
        <v>4</v>
      </c>
    </row>
    <row r="66" spans="1:4" x14ac:dyDescent="0.2">
      <c r="A66" t="s">
        <v>7</v>
      </c>
      <c r="B66">
        <v>2</v>
      </c>
      <c r="C66">
        <f>2/(0.002*10^-6)</f>
        <v>999999999.99999988</v>
      </c>
      <c r="D66" t="s">
        <v>4</v>
      </c>
    </row>
    <row r="67" spans="1:4" x14ac:dyDescent="0.2">
      <c r="A67" t="s">
        <v>7</v>
      </c>
      <c r="B67">
        <v>3</v>
      </c>
      <c r="C67">
        <f>3/(0.002*10^-6)</f>
        <v>1500000000</v>
      </c>
      <c r="D67" t="s">
        <v>4</v>
      </c>
    </row>
    <row r="68" spans="1:4" x14ac:dyDescent="0.2">
      <c r="A68" t="s">
        <v>8</v>
      </c>
      <c r="B68">
        <v>1</v>
      </c>
      <c r="C68">
        <f>6/(0.002*10^-6)</f>
        <v>3000000000</v>
      </c>
      <c r="D68" t="s">
        <v>4</v>
      </c>
    </row>
    <row r="69" spans="1:4" x14ac:dyDescent="0.2">
      <c r="A69" t="s">
        <v>8</v>
      </c>
      <c r="B69">
        <v>2</v>
      </c>
      <c r="C69">
        <f>5/(0.002*10^-6)</f>
        <v>2500000000</v>
      </c>
      <c r="D69" t="s">
        <v>4</v>
      </c>
    </row>
    <row r="70" spans="1:4" x14ac:dyDescent="0.2">
      <c r="A70" t="s">
        <v>8</v>
      </c>
      <c r="B70">
        <v>3</v>
      </c>
      <c r="C70">
        <f>2/(0.002*10^-6)</f>
        <v>999999999.99999988</v>
      </c>
      <c r="D70" t="s">
        <v>4</v>
      </c>
    </row>
    <row r="71" spans="1:4" x14ac:dyDescent="0.2">
      <c r="A71" t="s">
        <v>9</v>
      </c>
      <c r="B71">
        <v>1</v>
      </c>
      <c r="C71">
        <f>2/(0.002*10^-4)</f>
        <v>10000000</v>
      </c>
      <c r="D71" t="s">
        <v>4</v>
      </c>
    </row>
    <row r="72" spans="1:4" x14ac:dyDescent="0.2">
      <c r="A72" t="s">
        <v>9</v>
      </c>
      <c r="B72">
        <v>2</v>
      </c>
      <c r="C72">
        <f>2/(0.002*10^-4)</f>
        <v>10000000</v>
      </c>
      <c r="D72" t="s">
        <v>4</v>
      </c>
    </row>
    <row r="73" spans="1:4" x14ac:dyDescent="0.2">
      <c r="A73" t="s">
        <v>9</v>
      </c>
      <c r="B73">
        <v>3</v>
      </c>
      <c r="C73">
        <f>1/(0.002*10^-4)</f>
        <v>5000000</v>
      </c>
      <c r="D73" t="s">
        <v>4</v>
      </c>
    </row>
    <row r="74" spans="1:4" x14ac:dyDescent="0.2">
      <c r="A74" t="s">
        <v>2</v>
      </c>
      <c r="B74">
        <v>1</v>
      </c>
      <c r="C74">
        <f>0/(0.002*10^-4)</f>
        <v>0</v>
      </c>
      <c r="D74" t="s">
        <v>4</v>
      </c>
    </row>
    <row r="75" spans="1:4" x14ac:dyDescent="0.2">
      <c r="A75" t="s">
        <v>2</v>
      </c>
      <c r="B75">
        <v>2</v>
      </c>
      <c r="C75">
        <f>1/(0.002*10^-4)</f>
        <v>5000000</v>
      </c>
      <c r="D75" t="s">
        <v>4</v>
      </c>
    </row>
    <row r="76" spans="1:4" x14ac:dyDescent="0.2">
      <c r="A76" t="s">
        <v>2</v>
      </c>
      <c r="B76">
        <v>3</v>
      </c>
      <c r="C76">
        <f>1/(0.002*10^-4)</f>
        <v>5000000</v>
      </c>
      <c r="D76" t="s">
        <v>4</v>
      </c>
    </row>
    <row r="77" spans="1:4" x14ac:dyDescent="0.2">
      <c r="A77" t="s">
        <v>10</v>
      </c>
      <c r="B77">
        <v>1</v>
      </c>
      <c r="C77">
        <f>1/(0.002*10^-4)</f>
        <v>5000000</v>
      </c>
      <c r="D77" t="s">
        <v>4</v>
      </c>
    </row>
    <row r="78" spans="1:4" x14ac:dyDescent="0.2">
      <c r="A78" t="s">
        <v>10</v>
      </c>
      <c r="B78">
        <v>2</v>
      </c>
      <c r="C78">
        <f>1/(0.002*10^-4)</f>
        <v>5000000</v>
      </c>
      <c r="D78" t="s">
        <v>4</v>
      </c>
    </row>
    <row r="79" spans="1:4" x14ac:dyDescent="0.2">
      <c r="A79" t="s">
        <v>10</v>
      </c>
      <c r="B79">
        <v>3</v>
      </c>
      <c r="C79">
        <f>2/(0.002*10^-4)</f>
        <v>10000000</v>
      </c>
      <c r="D79" t="s">
        <v>4</v>
      </c>
    </row>
    <row r="80" spans="1:4" x14ac:dyDescent="0.2">
      <c r="A80" t="s">
        <v>11</v>
      </c>
      <c r="B80">
        <v>1</v>
      </c>
      <c r="C80">
        <f>3/(0.002*10^-4)</f>
        <v>14999999.999999998</v>
      </c>
      <c r="D80" t="s">
        <v>4</v>
      </c>
    </row>
    <row r="81" spans="1:4" x14ac:dyDescent="0.2">
      <c r="A81" t="s">
        <v>11</v>
      </c>
      <c r="B81">
        <v>2</v>
      </c>
      <c r="C81">
        <f>2/(0.002*10^-4)</f>
        <v>10000000</v>
      </c>
      <c r="D81" t="s">
        <v>4</v>
      </c>
    </row>
    <row r="82" spans="1:4" x14ac:dyDescent="0.2">
      <c r="A82" t="s">
        <v>11</v>
      </c>
      <c r="B82">
        <v>3</v>
      </c>
      <c r="C82">
        <f>2/(0.002*10^-4)</f>
        <v>10000000</v>
      </c>
      <c r="D82" t="s">
        <v>4</v>
      </c>
    </row>
    <row r="83" spans="1:4" x14ac:dyDescent="0.2">
      <c r="A83" t="s">
        <v>12</v>
      </c>
      <c r="B83">
        <v>1</v>
      </c>
      <c r="C83">
        <f>4/(0.002*10^-4)</f>
        <v>20000000</v>
      </c>
      <c r="D83" t="s">
        <v>4</v>
      </c>
    </row>
    <row r="84" spans="1:4" x14ac:dyDescent="0.2">
      <c r="A84" t="s">
        <v>12</v>
      </c>
      <c r="B84">
        <v>2</v>
      </c>
      <c r="C84">
        <f>6/(0.002*10^-4)</f>
        <v>29999999.999999996</v>
      </c>
      <c r="D84" t="s">
        <v>4</v>
      </c>
    </row>
    <row r="85" spans="1:4" x14ac:dyDescent="0.2">
      <c r="A85" t="s">
        <v>12</v>
      </c>
      <c r="B85">
        <v>3</v>
      </c>
      <c r="C85">
        <f>6/(0.002*10^-4)</f>
        <v>29999999.999999996</v>
      </c>
      <c r="D85" t="s">
        <v>4</v>
      </c>
    </row>
    <row r="86" spans="1:4" x14ac:dyDescent="0.2">
      <c r="A86" t="s">
        <v>13</v>
      </c>
      <c r="B86">
        <v>1</v>
      </c>
      <c r="C86">
        <f>3/(0.002*10^-3)</f>
        <v>1500000</v>
      </c>
      <c r="D86" t="s">
        <v>4</v>
      </c>
    </row>
    <row r="87" spans="1:4" x14ac:dyDescent="0.2">
      <c r="A87" t="s">
        <v>13</v>
      </c>
      <c r="B87">
        <v>2</v>
      </c>
      <c r="C87">
        <f>3/(0.002*10^-3)</f>
        <v>1500000</v>
      </c>
      <c r="D87" t="s">
        <v>4</v>
      </c>
    </row>
    <row r="88" spans="1:4" x14ac:dyDescent="0.2">
      <c r="A88" t="s">
        <v>13</v>
      </c>
      <c r="B88">
        <v>3</v>
      </c>
      <c r="C88">
        <f>3/(0.002*10^-3)</f>
        <v>1500000</v>
      </c>
      <c r="D88" t="s">
        <v>4</v>
      </c>
    </row>
    <row r="89" spans="1:4" x14ac:dyDescent="0.2">
      <c r="A89" t="s">
        <v>14</v>
      </c>
      <c r="B89">
        <v>1</v>
      </c>
      <c r="C89">
        <f>13/(0.002*10^-4)</f>
        <v>64999999.999999993</v>
      </c>
      <c r="D89" t="s">
        <v>4</v>
      </c>
    </row>
    <row r="90" spans="1:4" x14ac:dyDescent="0.2">
      <c r="A90" t="s">
        <v>14</v>
      </c>
      <c r="B90">
        <v>2</v>
      </c>
      <c r="C90">
        <f>13/(0.002*10^-4)</f>
        <v>64999999.999999993</v>
      </c>
      <c r="D90" t="s">
        <v>4</v>
      </c>
    </row>
    <row r="91" spans="1:4" x14ac:dyDescent="0.2">
      <c r="A91" t="s">
        <v>14</v>
      </c>
      <c r="B91">
        <v>3</v>
      </c>
      <c r="C91">
        <f>10/(0.002*10^-4)</f>
        <v>49999999.999999993</v>
      </c>
      <c r="D91" t="s">
        <v>4</v>
      </c>
    </row>
    <row r="92" spans="1:4" x14ac:dyDescent="0.2">
      <c r="A92" t="s">
        <v>15</v>
      </c>
      <c r="B92">
        <v>1</v>
      </c>
      <c r="C92">
        <f>14/(0.002*10^-4)</f>
        <v>70000000</v>
      </c>
      <c r="D92" t="s">
        <v>4</v>
      </c>
    </row>
    <row r="93" spans="1:4" x14ac:dyDescent="0.2">
      <c r="A93" t="s">
        <v>15</v>
      </c>
      <c r="B93">
        <v>2</v>
      </c>
      <c r="C93">
        <f>8/(0.002*10^-4)</f>
        <v>40000000</v>
      </c>
      <c r="D93" t="s">
        <v>4</v>
      </c>
    </row>
    <row r="94" spans="1:4" x14ac:dyDescent="0.2">
      <c r="A94" t="s">
        <v>15</v>
      </c>
      <c r="B94">
        <v>3</v>
      </c>
      <c r="C94">
        <f>11/(0.002*10^-4)</f>
        <v>54999999.999999993</v>
      </c>
      <c r="D94" t="s">
        <v>4</v>
      </c>
    </row>
    <row r="95" spans="1:4" x14ac:dyDescent="0.2">
      <c r="A95" t="s">
        <v>16</v>
      </c>
      <c r="B95">
        <v>1</v>
      </c>
      <c r="C95">
        <f>13/(0.002*10^-4)</f>
        <v>64999999.999999993</v>
      </c>
      <c r="D95" t="s">
        <v>4</v>
      </c>
    </row>
    <row r="96" spans="1:4" x14ac:dyDescent="0.2">
      <c r="A96" t="s">
        <v>16</v>
      </c>
      <c r="B96">
        <v>2</v>
      </c>
      <c r="C96">
        <f>12/(0.002*10^-4)</f>
        <v>59999999.999999993</v>
      </c>
      <c r="D96" t="s">
        <v>4</v>
      </c>
    </row>
    <row r="97" spans="1:4" x14ac:dyDescent="0.2">
      <c r="A97" t="s">
        <v>16</v>
      </c>
      <c r="B97">
        <v>3</v>
      </c>
      <c r="C97">
        <f>11/(0.002*10^-4)</f>
        <v>54999999.999999993</v>
      </c>
      <c r="D97" t="s">
        <v>4</v>
      </c>
    </row>
    <row r="98" spans="1:4" x14ac:dyDescent="0.2">
      <c r="A98" t="s">
        <v>17</v>
      </c>
      <c r="B98">
        <v>1</v>
      </c>
      <c r="C98">
        <f>3/(0.002*10^-5)</f>
        <v>150000000</v>
      </c>
      <c r="D98" t="s">
        <v>4</v>
      </c>
    </row>
    <row r="99" spans="1:4" x14ac:dyDescent="0.2">
      <c r="A99" t="s">
        <v>17</v>
      </c>
      <c r="B99">
        <v>2</v>
      </c>
      <c r="C99">
        <f>3/(0.002*10^-5)</f>
        <v>150000000</v>
      </c>
      <c r="D99" t="s">
        <v>4</v>
      </c>
    </row>
    <row r="100" spans="1:4" x14ac:dyDescent="0.2">
      <c r="A100" t="s">
        <v>17</v>
      </c>
      <c r="B100">
        <v>3</v>
      </c>
      <c r="C100">
        <f>5/(0.002*10^-5)</f>
        <v>250000000</v>
      </c>
      <c r="D100" t="s">
        <v>4</v>
      </c>
    </row>
    <row r="101" spans="1:4" x14ac:dyDescent="0.2">
      <c r="A101" t="s">
        <v>18</v>
      </c>
      <c r="B101">
        <v>1</v>
      </c>
      <c r="C101">
        <f>4/(0.002*10^-5)</f>
        <v>200000000</v>
      </c>
      <c r="D101" t="s">
        <v>4</v>
      </c>
    </row>
    <row r="102" spans="1:4" x14ac:dyDescent="0.2">
      <c r="A102" t="s">
        <v>18</v>
      </c>
      <c r="B102">
        <v>2</v>
      </c>
      <c r="C102">
        <f>4/(0.002*10^-5)</f>
        <v>200000000</v>
      </c>
      <c r="D102" t="s">
        <v>4</v>
      </c>
    </row>
    <row r="103" spans="1:4" x14ac:dyDescent="0.2">
      <c r="A103" t="s">
        <v>18</v>
      </c>
      <c r="B103">
        <v>3</v>
      </c>
      <c r="C103">
        <f>5/(0.002*10^-5)</f>
        <v>250000000</v>
      </c>
      <c r="D103" t="s">
        <v>4</v>
      </c>
    </row>
    <row r="104" spans="1:4" x14ac:dyDescent="0.2">
      <c r="A104" t="s">
        <v>19</v>
      </c>
      <c r="B104">
        <v>1</v>
      </c>
      <c r="C104">
        <f>2/(0.002*10^-5)</f>
        <v>100000000</v>
      </c>
      <c r="D104" t="s">
        <v>4</v>
      </c>
    </row>
    <row r="105" spans="1:4" x14ac:dyDescent="0.2">
      <c r="A105" t="s">
        <v>19</v>
      </c>
      <c r="B105">
        <v>2</v>
      </c>
      <c r="C105">
        <f>3/(0.002*10^-5)</f>
        <v>150000000</v>
      </c>
      <c r="D105" t="s">
        <v>4</v>
      </c>
    </row>
    <row r="106" spans="1:4" x14ac:dyDescent="0.2">
      <c r="A106" t="s">
        <v>19</v>
      </c>
      <c r="B106">
        <v>3</v>
      </c>
      <c r="C106">
        <f>4/(0.002*10^-5)</f>
        <v>200000000</v>
      </c>
      <c r="D106" t="s">
        <v>4</v>
      </c>
    </row>
    <row r="107" spans="1:4" x14ac:dyDescent="0.2">
      <c r="A107" t="s">
        <v>20</v>
      </c>
      <c r="B107">
        <v>1</v>
      </c>
      <c r="C107">
        <f>3/(0.002*10^-5)</f>
        <v>150000000</v>
      </c>
      <c r="D107" t="s">
        <v>4</v>
      </c>
    </row>
    <row r="108" spans="1:4" x14ac:dyDescent="0.2">
      <c r="A108" t="s">
        <v>20</v>
      </c>
      <c r="B108">
        <v>2</v>
      </c>
      <c r="C108">
        <f>2/(0.002*10^-5)</f>
        <v>100000000</v>
      </c>
      <c r="D108" t="s">
        <v>4</v>
      </c>
    </row>
    <row r="109" spans="1:4" x14ac:dyDescent="0.2">
      <c r="A109" t="s">
        <v>20</v>
      </c>
      <c r="B109">
        <v>3</v>
      </c>
      <c r="C109">
        <f>1/(0.002*10^-5)</f>
        <v>50000000</v>
      </c>
      <c r="D109" t="s">
        <v>4</v>
      </c>
    </row>
    <row r="110" spans="1:4" x14ac:dyDescent="0.2">
      <c r="A110" t="s">
        <v>21</v>
      </c>
      <c r="B110">
        <v>1</v>
      </c>
      <c r="C110">
        <f>1/(0.002*10^-5)</f>
        <v>50000000</v>
      </c>
      <c r="D110" t="s">
        <v>4</v>
      </c>
    </row>
    <row r="111" spans="1:4" x14ac:dyDescent="0.2">
      <c r="A111" t="s">
        <v>21</v>
      </c>
      <c r="B111">
        <v>2</v>
      </c>
      <c r="C111">
        <f>5/(0.002*10^-5)</f>
        <v>250000000</v>
      </c>
      <c r="D111" t="s">
        <v>4</v>
      </c>
    </row>
    <row r="112" spans="1:4" x14ac:dyDescent="0.2">
      <c r="A112" t="s">
        <v>21</v>
      </c>
      <c r="B112">
        <v>3</v>
      </c>
      <c r="C112">
        <f>4/(0.002*10^-5)</f>
        <v>200000000</v>
      </c>
      <c r="D112" t="s">
        <v>4</v>
      </c>
    </row>
    <row r="113" spans="1:4" x14ac:dyDescent="0.2">
      <c r="A113" t="s">
        <v>22</v>
      </c>
      <c r="B113">
        <v>1</v>
      </c>
      <c r="C113">
        <f>8/(0.002*10^-4)</f>
        <v>40000000</v>
      </c>
      <c r="D113" t="s">
        <v>4</v>
      </c>
    </row>
    <row r="114" spans="1:4" x14ac:dyDescent="0.2">
      <c r="A114" t="s">
        <v>22</v>
      </c>
      <c r="B114">
        <v>2</v>
      </c>
      <c r="C114">
        <f>9/(0.002*10^-4)</f>
        <v>44999999.999999993</v>
      </c>
      <c r="D114" t="s">
        <v>4</v>
      </c>
    </row>
    <row r="115" spans="1:4" x14ac:dyDescent="0.2">
      <c r="A115" t="s">
        <v>22</v>
      </c>
      <c r="B115">
        <v>3</v>
      </c>
      <c r="C115">
        <f>13/(0.002*10^-4)</f>
        <v>64999999.999999993</v>
      </c>
      <c r="D115" t="s">
        <v>4</v>
      </c>
    </row>
    <row r="116" spans="1:4" x14ac:dyDescent="0.2">
      <c r="A116" t="s">
        <v>4</v>
      </c>
      <c r="B116">
        <v>1</v>
      </c>
      <c r="C116">
        <f>1/(0.002*10^-6)</f>
        <v>499999999.99999994</v>
      </c>
      <c r="D116" t="s">
        <v>4</v>
      </c>
    </row>
    <row r="117" spans="1:4" x14ac:dyDescent="0.2">
      <c r="A117" t="s">
        <v>4</v>
      </c>
      <c r="B117">
        <v>2</v>
      </c>
      <c r="C117">
        <f>1/(0.002*10^-6)</f>
        <v>499999999.99999994</v>
      </c>
      <c r="D117" t="s">
        <v>4</v>
      </c>
    </row>
    <row r="118" spans="1:4" x14ac:dyDescent="0.2">
      <c r="A118" t="s">
        <v>4</v>
      </c>
      <c r="B118">
        <v>3</v>
      </c>
      <c r="C118">
        <f>2/(0.002*10^-6)</f>
        <v>999999999.99999988</v>
      </c>
      <c r="D118" t="s">
        <v>4</v>
      </c>
    </row>
    <row r="119" spans="1:4" x14ac:dyDescent="0.2">
      <c r="A119" t="s">
        <v>23</v>
      </c>
      <c r="B119">
        <v>1</v>
      </c>
      <c r="C119">
        <f>8/(0.002*10^-4)</f>
        <v>40000000</v>
      </c>
      <c r="D119" t="s">
        <v>4</v>
      </c>
    </row>
    <row r="120" spans="1:4" x14ac:dyDescent="0.2">
      <c r="A120" t="s">
        <v>23</v>
      </c>
      <c r="B120">
        <v>2</v>
      </c>
      <c r="C120">
        <f>8/(0.002*10^-4)</f>
        <v>40000000</v>
      </c>
      <c r="D120" t="s">
        <v>4</v>
      </c>
    </row>
    <row r="121" spans="1:4" x14ac:dyDescent="0.2">
      <c r="A121" t="s">
        <v>23</v>
      </c>
      <c r="B121">
        <v>3</v>
      </c>
      <c r="C121">
        <f>10/(0.002*10^-4)</f>
        <v>49999999.999999993</v>
      </c>
      <c r="D12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7524-FBFE-5046-99D0-B2BF7752072D}">
  <dimension ref="A1:D37"/>
  <sheetViews>
    <sheetView tabSelected="1" workbookViewId="0">
      <selection activeCell="B23" sqref="B23:C23"/>
    </sheetView>
  </sheetViews>
  <sheetFormatPr baseColWidth="10" defaultRowHeight="16" x14ac:dyDescent="0.2"/>
  <sheetData>
    <row r="1" spans="1:4" x14ac:dyDescent="0.2">
      <c r="A1" t="s">
        <v>56</v>
      </c>
      <c r="B1" t="s">
        <v>48</v>
      </c>
      <c r="C1" t="s">
        <v>58</v>
      </c>
      <c r="D1" t="s">
        <v>0</v>
      </c>
    </row>
    <row r="2" spans="1:4" x14ac:dyDescent="0.2">
      <c r="A2" t="s">
        <v>6</v>
      </c>
      <c r="B2">
        <v>25000000000</v>
      </c>
      <c r="C2">
        <v>13228756555.322952</v>
      </c>
      <c r="D2" t="s">
        <v>2</v>
      </c>
    </row>
    <row r="3" spans="1:4" x14ac:dyDescent="0.2">
      <c r="A3" t="s">
        <v>7</v>
      </c>
      <c r="B3">
        <v>15000000000</v>
      </c>
      <c r="C3">
        <v>5000000000</v>
      </c>
      <c r="D3" t="s">
        <v>2</v>
      </c>
    </row>
    <row r="4" spans="1:4" x14ac:dyDescent="0.2">
      <c r="A4" t="s">
        <v>8</v>
      </c>
      <c r="B4">
        <v>10000000000</v>
      </c>
      <c r="C4">
        <v>5000000000</v>
      </c>
      <c r="D4" t="s">
        <v>2</v>
      </c>
    </row>
    <row r="5" spans="1:4" x14ac:dyDescent="0.2">
      <c r="A5" t="s">
        <v>9</v>
      </c>
      <c r="B5">
        <v>59999999.999999993</v>
      </c>
      <c r="C5">
        <v>0</v>
      </c>
      <c r="D5" t="s">
        <v>2</v>
      </c>
    </row>
    <row r="6" spans="1:4" x14ac:dyDescent="0.2">
      <c r="A6" t="s">
        <v>2</v>
      </c>
      <c r="B6">
        <v>143333333.33333334</v>
      </c>
      <c r="C6">
        <v>7637626.1582597326</v>
      </c>
      <c r="D6" t="s">
        <v>2</v>
      </c>
    </row>
    <row r="7" spans="1:4" x14ac:dyDescent="0.2">
      <c r="A7" t="s">
        <v>10</v>
      </c>
      <c r="B7">
        <v>233333333.33333334</v>
      </c>
      <c r="C7">
        <v>160727512.68321589</v>
      </c>
      <c r="D7" t="s">
        <v>2</v>
      </c>
    </row>
    <row r="8" spans="1:4" x14ac:dyDescent="0.2">
      <c r="A8" t="s">
        <v>11</v>
      </c>
      <c r="B8">
        <v>266666666.66666666</v>
      </c>
      <c r="C8">
        <v>76376261.5825973</v>
      </c>
      <c r="D8" t="s">
        <v>2</v>
      </c>
    </row>
    <row r="9" spans="1:4" x14ac:dyDescent="0.2">
      <c r="A9" t="s">
        <v>12</v>
      </c>
      <c r="B9">
        <v>383333333.33333331</v>
      </c>
      <c r="C9">
        <v>251661147.84235835</v>
      </c>
      <c r="D9" t="s">
        <v>2</v>
      </c>
    </row>
    <row r="10" spans="1:4" x14ac:dyDescent="0.2">
      <c r="A10" t="s">
        <v>13</v>
      </c>
      <c r="B10">
        <v>450000000</v>
      </c>
      <c r="C10">
        <v>217944947.17703366</v>
      </c>
      <c r="D10" t="s">
        <v>2</v>
      </c>
    </row>
    <row r="11" spans="1:4" x14ac:dyDescent="0.2">
      <c r="A11" t="s">
        <v>14</v>
      </c>
      <c r="B11">
        <v>233333.33333333334</v>
      </c>
      <c r="C11">
        <v>76376.261582597304</v>
      </c>
      <c r="D11" t="s">
        <v>2</v>
      </c>
    </row>
    <row r="12" spans="1:4" x14ac:dyDescent="0.2">
      <c r="A12" t="s">
        <v>15</v>
      </c>
      <c r="B12">
        <v>733333.33333333337</v>
      </c>
      <c r="C12">
        <v>104083.29997330625</v>
      </c>
      <c r="D12" t="s">
        <v>2</v>
      </c>
    </row>
    <row r="13" spans="1:4" x14ac:dyDescent="0.2">
      <c r="A13" t="s">
        <v>16</v>
      </c>
      <c r="B13">
        <v>116666.66666666667</v>
      </c>
      <c r="C13">
        <v>57735.026918962569</v>
      </c>
      <c r="D13" t="s">
        <v>2</v>
      </c>
    </row>
    <row r="14" spans="1:4" x14ac:dyDescent="0.2">
      <c r="A14" t="s">
        <v>17</v>
      </c>
      <c r="B14">
        <v>0</v>
      </c>
      <c r="C14">
        <v>0</v>
      </c>
      <c r="D14" t="s">
        <v>2</v>
      </c>
    </row>
    <row r="15" spans="1:4" x14ac:dyDescent="0.2">
      <c r="A15" t="s">
        <v>18</v>
      </c>
      <c r="B15">
        <v>0</v>
      </c>
      <c r="C15">
        <v>0</v>
      </c>
      <c r="D15" t="s">
        <v>2</v>
      </c>
    </row>
    <row r="16" spans="1:4" x14ac:dyDescent="0.2">
      <c r="A16" t="s">
        <v>19</v>
      </c>
      <c r="B16">
        <v>40000</v>
      </c>
      <c r="C16">
        <v>15000</v>
      </c>
      <c r="D16" t="s">
        <v>2</v>
      </c>
    </row>
    <row r="17" spans="1:4" x14ac:dyDescent="0.2">
      <c r="A17" t="s">
        <v>20</v>
      </c>
      <c r="B17">
        <v>43333.333333333336</v>
      </c>
      <c r="C17">
        <v>10408.329997330671</v>
      </c>
      <c r="D17" t="s">
        <v>2</v>
      </c>
    </row>
    <row r="18" spans="1:4" x14ac:dyDescent="0.2">
      <c r="A18" t="s">
        <v>21</v>
      </c>
      <c r="B18">
        <v>11666.666666666666</v>
      </c>
      <c r="C18">
        <v>2886.7513459481306</v>
      </c>
      <c r="D18" t="s">
        <v>2</v>
      </c>
    </row>
    <row r="19" spans="1:4" x14ac:dyDescent="0.2">
      <c r="A19" t="s">
        <v>22</v>
      </c>
      <c r="B19">
        <v>55000</v>
      </c>
      <c r="C19">
        <v>25000</v>
      </c>
      <c r="D19" t="s">
        <v>2</v>
      </c>
    </row>
    <row r="20" spans="1:4" x14ac:dyDescent="0.2">
      <c r="A20" t="s">
        <v>6</v>
      </c>
      <c r="B20">
        <v>566666.66666666663</v>
      </c>
      <c r="C20">
        <v>208166.59994661337</v>
      </c>
      <c r="D20" t="s">
        <v>4</v>
      </c>
    </row>
    <row r="21" spans="1:4" x14ac:dyDescent="0.2">
      <c r="A21" t="s">
        <v>7</v>
      </c>
      <c r="B21">
        <v>266666.66666666669</v>
      </c>
      <c r="C21">
        <v>76376.261582597304</v>
      </c>
      <c r="D21" t="s">
        <v>4</v>
      </c>
    </row>
    <row r="22" spans="1:4" x14ac:dyDescent="0.2">
      <c r="A22" t="s">
        <v>8</v>
      </c>
      <c r="B22">
        <v>150000</v>
      </c>
      <c r="C22">
        <v>49999.999999999927</v>
      </c>
      <c r="D22" t="s">
        <v>4</v>
      </c>
    </row>
    <row r="23" spans="1:4" x14ac:dyDescent="0.2">
      <c r="A23" t="s">
        <v>9</v>
      </c>
      <c r="B23">
        <v>4666666666.666667</v>
      </c>
      <c r="C23">
        <v>1040832999.7330657</v>
      </c>
      <c r="D23" t="s">
        <v>4</v>
      </c>
    </row>
    <row r="24" spans="1:4" x14ac:dyDescent="0.2">
      <c r="A24" t="s">
        <v>2</v>
      </c>
      <c r="B24">
        <v>499999999.99999994</v>
      </c>
      <c r="C24">
        <v>0</v>
      </c>
      <c r="D24" t="s">
        <v>4</v>
      </c>
    </row>
    <row r="25" spans="1:4" x14ac:dyDescent="0.2">
      <c r="A25" t="s">
        <v>10</v>
      </c>
      <c r="B25">
        <v>499999999.99999994</v>
      </c>
      <c r="C25">
        <v>0</v>
      </c>
      <c r="D25" t="s">
        <v>4</v>
      </c>
    </row>
    <row r="26" spans="1:4" x14ac:dyDescent="0.2">
      <c r="A26" t="s">
        <v>11</v>
      </c>
      <c r="B26">
        <v>999999999.99999988</v>
      </c>
      <c r="C26">
        <v>0</v>
      </c>
      <c r="D26" t="s">
        <v>4</v>
      </c>
    </row>
    <row r="27" spans="1:4" x14ac:dyDescent="0.2">
      <c r="A27" t="s">
        <v>12</v>
      </c>
      <c r="B27">
        <v>2000000000</v>
      </c>
      <c r="C27">
        <v>1322875655.5322952</v>
      </c>
      <c r="D27" t="s">
        <v>4</v>
      </c>
    </row>
    <row r="28" spans="1:4" x14ac:dyDescent="0.2">
      <c r="A28" t="s">
        <v>13</v>
      </c>
      <c r="B28">
        <v>766666666.66666663</v>
      </c>
      <c r="C28">
        <v>475219247.64610845</v>
      </c>
      <c r="D28" t="s">
        <v>4</v>
      </c>
    </row>
    <row r="29" spans="1:4" x14ac:dyDescent="0.2">
      <c r="A29" t="s">
        <v>14</v>
      </c>
      <c r="B29">
        <v>0</v>
      </c>
      <c r="C29">
        <v>0</v>
      </c>
      <c r="D29" t="s">
        <v>4</v>
      </c>
    </row>
    <row r="30" spans="1:4" x14ac:dyDescent="0.2">
      <c r="A30" t="s">
        <v>15</v>
      </c>
      <c r="B30">
        <v>0</v>
      </c>
      <c r="C30">
        <v>0</v>
      </c>
      <c r="D30" t="s">
        <v>4</v>
      </c>
    </row>
    <row r="31" spans="1:4" x14ac:dyDescent="0.2">
      <c r="A31" t="s">
        <v>16</v>
      </c>
      <c r="B31">
        <v>0</v>
      </c>
      <c r="C31">
        <v>0</v>
      </c>
      <c r="D31" t="s">
        <v>4</v>
      </c>
    </row>
    <row r="32" spans="1:4" x14ac:dyDescent="0.2">
      <c r="A32" t="s">
        <v>17</v>
      </c>
      <c r="B32">
        <v>5000</v>
      </c>
      <c r="C32">
        <v>0</v>
      </c>
      <c r="D32" t="s">
        <v>4</v>
      </c>
    </row>
    <row r="33" spans="1:4" x14ac:dyDescent="0.2">
      <c r="A33" t="s">
        <v>18</v>
      </c>
      <c r="B33">
        <v>5000</v>
      </c>
      <c r="C33">
        <v>0</v>
      </c>
      <c r="D33" t="s">
        <v>4</v>
      </c>
    </row>
    <row r="34" spans="1:4" x14ac:dyDescent="0.2">
      <c r="A34" t="s">
        <v>19</v>
      </c>
      <c r="B34">
        <v>0</v>
      </c>
      <c r="C34">
        <v>0</v>
      </c>
      <c r="D34" t="s">
        <v>4</v>
      </c>
    </row>
    <row r="35" spans="1:4" x14ac:dyDescent="0.2">
      <c r="A35" t="s">
        <v>20</v>
      </c>
      <c r="B35">
        <v>0</v>
      </c>
      <c r="C35">
        <v>0</v>
      </c>
      <c r="D35" t="s">
        <v>4</v>
      </c>
    </row>
    <row r="36" spans="1:4" x14ac:dyDescent="0.2">
      <c r="A36" t="s">
        <v>21</v>
      </c>
      <c r="B36">
        <v>0</v>
      </c>
      <c r="C36">
        <v>0</v>
      </c>
      <c r="D36" t="s">
        <v>4</v>
      </c>
    </row>
    <row r="37" spans="1:4" x14ac:dyDescent="0.2">
      <c r="A37" t="s">
        <v>22</v>
      </c>
      <c r="B37">
        <v>1833.3333333333333</v>
      </c>
      <c r="C37">
        <v>577.35026918962546</v>
      </c>
      <c r="D3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603D-F151-2549-ACA6-9F2F3D39BF62}">
  <dimension ref="A1:D41"/>
  <sheetViews>
    <sheetView topLeftCell="A11" workbookViewId="0">
      <selection activeCell="B22" sqref="B22:C24"/>
    </sheetView>
  </sheetViews>
  <sheetFormatPr baseColWidth="10" defaultRowHeight="16" x14ac:dyDescent="0.2"/>
  <sheetData>
    <row r="1" spans="1:4" x14ac:dyDescent="0.2">
      <c r="A1" t="s">
        <v>56</v>
      </c>
      <c r="B1" t="s">
        <v>48</v>
      </c>
      <c r="C1" t="s">
        <v>58</v>
      </c>
      <c r="D1" t="s">
        <v>0</v>
      </c>
    </row>
    <row r="2" spans="1:4" x14ac:dyDescent="0.2">
      <c r="A2" t="s">
        <v>6</v>
      </c>
      <c r="B2">
        <v>0</v>
      </c>
      <c r="C2">
        <v>0</v>
      </c>
      <c r="D2" t="s">
        <v>2</v>
      </c>
    </row>
    <row r="3" spans="1:4" x14ac:dyDescent="0.2">
      <c r="A3" t="s">
        <v>7</v>
      </c>
      <c r="B3">
        <v>0</v>
      </c>
      <c r="C3">
        <v>0</v>
      </c>
      <c r="D3" t="s">
        <v>2</v>
      </c>
    </row>
    <row r="4" spans="1:4" x14ac:dyDescent="0.2">
      <c r="A4" t="s">
        <v>8</v>
      </c>
      <c r="B4">
        <v>0</v>
      </c>
      <c r="C4">
        <v>0</v>
      </c>
      <c r="D4" t="s">
        <v>2</v>
      </c>
    </row>
    <row r="5" spans="1:4" x14ac:dyDescent="0.2">
      <c r="A5" t="s">
        <v>9</v>
      </c>
      <c r="B5">
        <v>15000000</v>
      </c>
      <c r="C5">
        <v>7071067.811865475</v>
      </c>
      <c r="D5" t="s">
        <v>2</v>
      </c>
    </row>
    <row r="6" spans="1:4" x14ac:dyDescent="0.2">
      <c r="A6" t="s">
        <v>2</v>
      </c>
      <c r="B6">
        <v>11666666.666666666</v>
      </c>
      <c r="C6">
        <v>5773502.6918962533</v>
      </c>
      <c r="D6" t="s">
        <v>2</v>
      </c>
    </row>
    <row r="7" spans="1:4" x14ac:dyDescent="0.2">
      <c r="A7" t="s">
        <v>10</v>
      </c>
      <c r="B7">
        <v>10000000</v>
      </c>
      <c r="C7">
        <v>4999999.9999999972</v>
      </c>
      <c r="D7" t="s">
        <v>2</v>
      </c>
    </row>
    <row r="8" spans="1:4" x14ac:dyDescent="0.2">
      <c r="A8" t="s">
        <v>11</v>
      </c>
      <c r="B8">
        <v>10000000</v>
      </c>
      <c r="C8">
        <v>4999999.9999999972</v>
      </c>
      <c r="D8" t="s">
        <v>2</v>
      </c>
    </row>
    <row r="9" spans="1:4" x14ac:dyDescent="0.2">
      <c r="A9" t="s">
        <v>12</v>
      </c>
      <c r="B9">
        <v>20000000</v>
      </c>
      <c r="C9">
        <v>4999999.9999999879</v>
      </c>
      <c r="D9" t="s">
        <v>2</v>
      </c>
    </row>
    <row r="10" spans="1:4" x14ac:dyDescent="0.2">
      <c r="A10" t="s">
        <v>13</v>
      </c>
      <c r="B10">
        <v>2500000</v>
      </c>
      <c r="C10">
        <v>0</v>
      </c>
      <c r="D10" t="s">
        <v>2</v>
      </c>
    </row>
    <row r="11" spans="1:4" x14ac:dyDescent="0.2">
      <c r="A11" t="s">
        <v>14</v>
      </c>
      <c r="B11">
        <v>17500000</v>
      </c>
      <c r="C11">
        <v>17677669.529663682</v>
      </c>
      <c r="D11" t="s">
        <v>2</v>
      </c>
    </row>
    <row r="12" spans="1:4" x14ac:dyDescent="0.2">
      <c r="A12" t="s">
        <v>15</v>
      </c>
      <c r="B12">
        <v>11666666.666666666</v>
      </c>
      <c r="C12">
        <v>2886751.3459481252</v>
      </c>
      <c r="D12" t="s">
        <v>2</v>
      </c>
    </row>
    <row r="13" spans="1:4" x14ac:dyDescent="0.2">
      <c r="A13" t="s">
        <v>16</v>
      </c>
      <c r="B13">
        <v>11666666.666666666</v>
      </c>
      <c r="C13">
        <v>5773502.6918962533</v>
      </c>
      <c r="D13" t="s">
        <v>2</v>
      </c>
    </row>
    <row r="14" spans="1:4" x14ac:dyDescent="0.2">
      <c r="A14" t="s">
        <v>17</v>
      </c>
      <c r="B14">
        <v>83333333.333333328</v>
      </c>
      <c r="C14">
        <v>57735026.918962583</v>
      </c>
      <c r="D14" t="s">
        <v>2</v>
      </c>
    </row>
    <row r="15" spans="1:4" x14ac:dyDescent="0.2">
      <c r="A15" t="s">
        <v>18</v>
      </c>
      <c r="B15">
        <v>100000000</v>
      </c>
      <c r="C15">
        <v>50000000</v>
      </c>
      <c r="D15" t="s">
        <v>2</v>
      </c>
    </row>
    <row r="16" spans="1:4" x14ac:dyDescent="0.2">
      <c r="A16" t="s">
        <v>19</v>
      </c>
      <c r="B16">
        <v>116666666.66666667</v>
      </c>
      <c r="C16">
        <v>28867513.459481265</v>
      </c>
      <c r="D16" t="s">
        <v>2</v>
      </c>
    </row>
    <row r="17" spans="1:4" x14ac:dyDescent="0.2">
      <c r="A17" t="s">
        <v>20</v>
      </c>
      <c r="B17">
        <v>100000000</v>
      </c>
      <c r="C17">
        <v>0</v>
      </c>
      <c r="D17" t="s">
        <v>2</v>
      </c>
    </row>
    <row r="18" spans="1:4" x14ac:dyDescent="0.2">
      <c r="A18" t="s">
        <v>21</v>
      </c>
      <c r="B18">
        <v>150000000</v>
      </c>
      <c r="C18">
        <v>70710678.118654758</v>
      </c>
      <c r="D18" t="s">
        <v>2</v>
      </c>
    </row>
    <row r="19" spans="1:4" x14ac:dyDescent="0.2">
      <c r="A19" t="s">
        <v>22</v>
      </c>
      <c r="B19">
        <v>15000000</v>
      </c>
      <c r="C19">
        <v>5000000</v>
      </c>
      <c r="D19" t="s">
        <v>2</v>
      </c>
    </row>
    <row r="20" spans="1:4" x14ac:dyDescent="0.2">
      <c r="A20" t="s">
        <v>4</v>
      </c>
      <c r="B20">
        <v>1499999999.9999998</v>
      </c>
      <c r="C20">
        <v>866025403.78443897</v>
      </c>
      <c r="D20" t="s">
        <v>2</v>
      </c>
    </row>
    <row r="21" spans="1:4" x14ac:dyDescent="0.2">
      <c r="A21" t="s">
        <v>23</v>
      </c>
      <c r="B21">
        <v>1833333333.3333333</v>
      </c>
      <c r="C21">
        <v>763762615.82597315</v>
      </c>
      <c r="D21" t="s">
        <v>2</v>
      </c>
    </row>
    <row r="22" spans="1:4" x14ac:dyDescent="0.2">
      <c r="A22" t="s">
        <v>6</v>
      </c>
      <c r="B22">
        <v>833333333.33333313</v>
      </c>
      <c r="C22">
        <v>288675134.59481293</v>
      </c>
      <c r="D22" t="s">
        <v>4</v>
      </c>
    </row>
    <row r="23" spans="1:4" x14ac:dyDescent="0.2">
      <c r="A23" t="s">
        <v>7</v>
      </c>
      <c r="B23">
        <v>1166666666.6666667</v>
      </c>
      <c r="C23">
        <v>288675134.59481227</v>
      </c>
      <c r="D23" t="s">
        <v>4</v>
      </c>
    </row>
    <row r="24" spans="1:4" x14ac:dyDescent="0.2">
      <c r="A24" t="s">
        <v>8</v>
      </c>
      <c r="B24">
        <v>2166666666.6666665</v>
      </c>
      <c r="C24">
        <v>1040832999.7330662</v>
      </c>
      <c r="D24" t="s">
        <v>4</v>
      </c>
    </row>
    <row r="25" spans="1:4" x14ac:dyDescent="0.2">
      <c r="A25" t="s">
        <v>9</v>
      </c>
      <c r="B25">
        <v>8333333.333333333</v>
      </c>
      <c r="C25">
        <v>2886751.345948128</v>
      </c>
      <c r="D25" t="s">
        <v>4</v>
      </c>
    </row>
    <row r="26" spans="1:4" x14ac:dyDescent="0.2">
      <c r="A26" t="s">
        <v>2</v>
      </c>
      <c r="B26">
        <v>5000000</v>
      </c>
      <c r="C26">
        <v>0</v>
      </c>
      <c r="D26" t="s">
        <v>4</v>
      </c>
    </row>
    <row r="27" spans="1:4" x14ac:dyDescent="0.2">
      <c r="A27" t="s">
        <v>10</v>
      </c>
      <c r="B27">
        <v>6666666.666666667</v>
      </c>
      <c r="C27">
        <v>2886751.3459481294</v>
      </c>
      <c r="D27" t="s">
        <v>4</v>
      </c>
    </row>
    <row r="28" spans="1:4" x14ac:dyDescent="0.2">
      <c r="A28" t="s">
        <v>11</v>
      </c>
      <c r="B28">
        <v>11666666.666666666</v>
      </c>
      <c r="C28">
        <v>2886751.3459481252</v>
      </c>
      <c r="D28" t="s">
        <v>4</v>
      </c>
    </row>
    <row r="29" spans="1:4" x14ac:dyDescent="0.2">
      <c r="A29" t="s">
        <v>12</v>
      </c>
      <c r="B29">
        <v>26666666.666666668</v>
      </c>
      <c r="C29">
        <v>5773502.6918962393</v>
      </c>
      <c r="D29" t="s">
        <v>4</v>
      </c>
    </row>
    <row r="30" spans="1:4" x14ac:dyDescent="0.2">
      <c r="A30" t="s">
        <v>13</v>
      </c>
      <c r="B30">
        <v>1500000</v>
      </c>
      <c r="C30">
        <v>0</v>
      </c>
      <c r="D30" t="s">
        <v>4</v>
      </c>
    </row>
    <row r="31" spans="1:4" x14ac:dyDescent="0.2">
      <c r="A31" t="s">
        <v>14</v>
      </c>
      <c r="B31">
        <v>59999999.999999993</v>
      </c>
      <c r="C31">
        <v>8660254.0378444437</v>
      </c>
      <c r="D31" t="s">
        <v>4</v>
      </c>
    </row>
    <row r="32" spans="1:4" x14ac:dyDescent="0.2">
      <c r="A32" t="s">
        <v>15</v>
      </c>
      <c r="B32">
        <v>55000000</v>
      </c>
      <c r="C32">
        <v>15000000</v>
      </c>
      <c r="D32" t="s">
        <v>4</v>
      </c>
    </row>
    <row r="33" spans="1:4" x14ac:dyDescent="0.2">
      <c r="A33" t="s">
        <v>16</v>
      </c>
      <c r="B33">
        <v>59999999.999999993</v>
      </c>
      <c r="C33">
        <v>5000000</v>
      </c>
      <c r="D33" t="s">
        <v>4</v>
      </c>
    </row>
    <row r="34" spans="1:4" x14ac:dyDescent="0.2">
      <c r="A34" t="s">
        <v>17</v>
      </c>
      <c r="B34">
        <v>183333333.33333334</v>
      </c>
      <c r="C34">
        <v>57735026.918962598</v>
      </c>
      <c r="D34" t="s">
        <v>4</v>
      </c>
    </row>
    <row r="35" spans="1:4" x14ac:dyDescent="0.2">
      <c r="A35" t="s">
        <v>18</v>
      </c>
      <c r="B35">
        <v>216666666.66666666</v>
      </c>
      <c r="C35">
        <v>28867513.459481336</v>
      </c>
      <c r="D35" t="s">
        <v>4</v>
      </c>
    </row>
    <row r="36" spans="1:4" x14ac:dyDescent="0.2">
      <c r="A36" t="s">
        <v>19</v>
      </c>
      <c r="B36">
        <v>150000000</v>
      </c>
      <c r="C36">
        <v>50000000</v>
      </c>
      <c r="D36" t="s">
        <v>4</v>
      </c>
    </row>
    <row r="37" spans="1:4" x14ac:dyDescent="0.2">
      <c r="A37" t="s">
        <v>20</v>
      </c>
      <c r="B37">
        <v>100000000</v>
      </c>
      <c r="C37">
        <v>50000000</v>
      </c>
      <c r="D37" t="s">
        <v>4</v>
      </c>
    </row>
    <row r="38" spans="1:4" x14ac:dyDescent="0.2">
      <c r="A38" t="s">
        <v>21</v>
      </c>
      <c r="B38">
        <v>166666666.66666666</v>
      </c>
      <c r="C38">
        <v>104083299.97330666</v>
      </c>
      <c r="D38" t="s">
        <v>4</v>
      </c>
    </row>
    <row r="39" spans="1:4" x14ac:dyDescent="0.2">
      <c r="A39" t="s">
        <v>22</v>
      </c>
      <c r="B39">
        <v>50000000</v>
      </c>
      <c r="C39">
        <v>13228756.555322915</v>
      </c>
      <c r="D39" t="s">
        <v>4</v>
      </c>
    </row>
    <row r="40" spans="1:4" x14ac:dyDescent="0.2">
      <c r="A40" t="s">
        <v>4</v>
      </c>
      <c r="B40">
        <v>666666666.66666663</v>
      </c>
      <c r="C40">
        <v>288675134.59481275</v>
      </c>
      <c r="D40" t="s">
        <v>4</v>
      </c>
    </row>
    <row r="41" spans="1:4" x14ac:dyDescent="0.2">
      <c r="A41" t="s">
        <v>23</v>
      </c>
      <c r="B41">
        <v>4333333333.333333</v>
      </c>
      <c r="C41">
        <v>577350269.18962109</v>
      </c>
      <c r="D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Computations</vt:lpstr>
      <vt:lpstr>PFUs raw</vt:lpstr>
      <vt:lpstr>CFUs raw</vt:lpstr>
      <vt:lpstr>PFUs stats</vt:lpstr>
      <vt:lpstr>CFUs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2022-03-18T13:31:53Z</dcterms:created>
  <dcterms:modified xsi:type="dcterms:W3CDTF">2022-03-18T16:01:59Z</dcterms:modified>
</cp:coreProperties>
</file>