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7March2022 Phi Only/"/>
    </mc:Choice>
  </mc:AlternateContent>
  <xr:revisionPtr revIDLastSave="0" documentId="13_ncr:1_{7F7C23D3-06C4-CE4F-A55A-2753B2AEE9EC}" xr6:coauthVersionLast="47" xr6:coauthVersionMax="47" xr10:uidLastSave="{00000000-0000-0000-0000-000000000000}"/>
  <bookViews>
    <workbookView xWindow="1160" yWindow="860" windowWidth="27640" windowHeight="15440" xr2:uid="{EE49B9BE-5C2D-3949-91D4-7C494F4C0501}"/>
  </bookViews>
  <sheets>
    <sheet name="Computations" sheetId="1" r:id="rId1"/>
    <sheet name="PFUs raw" sheetId="3" r:id="rId2"/>
    <sheet name="CFUs raw" sheetId="4" r:id="rId3"/>
    <sheet name="PFUs stats" sheetId="5" r:id="rId4"/>
    <sheet name="CFUs sta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1" l="1"/>
  <c r="D47" i="1"/>
  <c r="B48" i="1"/>
  <c r="H37" i="1"/>
  <c r="D68" i="4"/>
  <c r="D67" i="4"/>
  <c r="D65" i="4"/>
  <c r="D32" i="4"/>
  <c r="D35" i="4"/>
  <c r="D37" i="4"/>
  <c r="D8" i="4"/>
  <c r="D16" i="4"/>
  <c r="D21" i="4"/>
  <c r="D52" i="4"/>
  <c r="D57" i="4"/>
  <c r="D61" i="4"/>
  <c r="D62" i="4"/>
  <c r="D30" i="1"/>
  <c r="C32" i="1"/>
  <c r="B36" i="1"/>
  <c r="B37" i="1"/>
  <c r="D37" i="1"/>
  <c r="D42" i="1"/>
  <c r="C44" i="1"/>
  <c r="B46" i="1"/>
  <c r="D45" i="1"/>
  <c r="Q45" i="1"/>
  <c r="U35" i="1"/>
  <c r="R49" i="1"/>
  <c r="Q49" i="1"/>
  <c r="P49" i="1"/>
  <c r="Q48" i="1"/>
  <c r="P48" i="1"/>
  <c r="R47" i="1"/>
  <c r="S47" i="1" s="1"/>
  <c r="Q47" i="1"/>
  <c r="P47" i="1"/>
  <c r="T45" i="1"/>
  <c r="P45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T32" i="1" s="1"/>
  <c r="P32" i="1"/>
  <c r="R31" i="1"/>
  <c r="Q31" i="1"/>
  <c r="P31" i="1"/>
  <c r="R30" i="1"/>
  <c r="Q30" i="1"/>
  <c r="P30" i="1"/>
  <c r="R29" i="1"/>
  <c r="Q29" i="1"/>
  <c r="P29" i="1"/>
  <c r="S29" i="1" s="1"/>
  <c r="U29" i="1" s="1"/>
  <c r="R28" i="1"/>
  <c r="Q28" i="1"/>
  <c r="P28" i="1"/>
  <c r="R27" i="1"/>
  <c r="Q27" i="1"/>
  <c r="P27" i="1"/>
  <c r="S27" i="1" s="1"/>
  <c r="R26" i="1"/>
  <c r="Q26" i="1"/>
  <c r="T26" i="1" s="1"/>
  <c r="P26" i="1"/>
  <c r="K49" i="1"/>
  <c r="J49" i="1"/>
  <c r="I49" i="1"/>
  <c r="L49" i="1" s="1"/>
  <c r="K48" i="1"/>
  <c r="J48" i="1"/>
  <c r="I48" i="1"/>
  <c r="M48" i="1" s="1"/>
  <c r="K47" i="1"/>
  <c r="J47" i="1"/>
  <c r="I47" i="1"/>
  <c r="K43" i="1"/>
  <c r="J43" i="1"/>
  <c r="I43" i="1"/>
  <c r="K42" i="1"/>
  <c r="J42" i="1"/>
  <c r="I42" i="1"/>
  <c r="K41" i="1"/>
  <c r="J41" i="1"/>
  <c r="I41" i="1"/>
  <c r="K40" i="1"/>
  <c r="J40" i="1"/>
  <c r="M40" i="1" s="1"/>
  <c r="I40" i="1"/>
  <c r="K39" i="1"/>
  <c r="L39" i="1" s="1"/>
  <c r="J39" i="1"/>
  <c r="I39" i="1"/>
  <c r="K38" i="1"/>
  <c r="J38" i="1"/>
  <c r="I38" i="1"/>
  <c r="K37" i="1"/>
  <c r="J37" i="1"/>
  <c r="I37" i="1"/>
  <c r="L37" i="1" s="1"/>
  <c r="N37" i="1" s="1"/>
  <c r="K36" i="1"/>
  <c r="J36" i="1"/>
  <c r="I36" i="1"/>
  <c r="K35" i="1"/>
  <c r="J35" i="1"/>
  <c r="I35" i="1"/>
  <c r="M35" i="1" s="1"/>
  <c r="K34" i="1"/>
  <c r="J34" i="1"/>
  <c r="L34" i="1" s="1"/>
  <c r="N34" i="1" s="1"/>
  <c r="I34" i="1"/>
  <c r="K33" i="1"/>
  <c r="J33" i="1"/>
  <c r="I33" i="1"/>
  <c r="K32" i="1"/>
  <c r="J32" i="1"/>
  <c r="L32" i="1" s="1"/>
  <c r="N32" i="1" s="1"/>
  <c r="I32" i="1"/>
  <c r="K30" i="1"/>
  <c r="M30" i="1" s="1"/>
  <c r="J30" i="1"/>
  <c r="I30" i="1"/>
  <c r="K31" i="1"/>
  <c r="J31" i="1"/>
  <c r="I31" i="1"/>
  <c r="K29" i="1"/>
  <c r="J29" i="1"/>
  <c r="I29" i="1"/>
  <c r="K28" i="1"/>
  <c r="J28" i="1"/>
  <c r="I28" i="1"/>
  <c r="K27" i="1"/>
  <c r="J27" i="1"/>
  <c r="I27" i="1"/>
  <c r="L27" i="1" s="1"/>
  <c r="K26" i="1"/>
  <c r="J26" i="1"/>
  <c r="M26" i="1" s="1"/>
  <c r="I26" i="1"/>
  <c r="D73" i="4"/>
  <c r="D72" i="4"/>
  <c r="D71" i="4"/>
  <c r="D70" i="4"/>
  <c r="D69" i="4"/>
  <c r="D66" i="4"/>
  <c r="D64" i="4"/>
  <c r="D63" i="4"/>
  <c r="D60" i="4"/>
  <c r="D59" i="4"/>
  <c r="D58" i="4"/>
  <c r="D56" i="4"/>
  <c r="D55" i="4"/>
  <c r="D54" i="4"/>
  <c r="D53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6" i="4"/>
  <c r="D34" i="4"/>
  <c r="D33" i="4"/>
  <c r="D31" i="4"/>
  <c r="D30" i="4"/>
  <c r="D29" i="4"/>
  <c r="D28" i="4"/>
  <c r="D27" i="4"/>
  <c r="D26" i="4"/>
  <c r="D25" i="4"/>
  <c r="D24" i="4"/>
  <c r="D23" i="4"/>
  <c r="D22" i="4"/>
  <c r="D20" i="4"/>
  <c r="D19" i="4"/>
  <c r="D18" i="4"/>
  <c r="D17" i="4"/>
  <c r="D15" i="4"/>
  <c r="D14" i="4"/>
  <c r="D13" i="4"/>
  <c r="D12" i="4"/>
  <c r="D11" i="4"/>
  <c r="D10" i="4"/>
  <c r="D9" i="4"/>
  <c r="D7" i="4"/>
  <c r="D6" i="4"/>
  <c r="D5" i="4"/>
  <c r="D4" i="4"/>
  <c r="D3" i="4"/>
  <c r="D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30" i="3"/>
  <c r="T28" i="1"/>
  <c r="T30" i="1"/>
  <c r="T36" i="1"/>
  <c r="T41" i="1"/>
  <c r="T42" i="1"/>
  <c r="T43" i="1"/>
  <c r="T44" i="1"/>
  <c r="T46" i="1"/>
  <c r="T48" i="1"/>
  <c r="T49" i="1"/>
  <c r="S26" i="1"/>
  <c r="S28" i="1"/>
  <c r="S30" i="1"/>
  <c r="U30" i="1" s="1"/>
  <c r="S37" i="1"/>
  <c r="U37" i="1" s="1"/>
  <c r="S41" i="1"/>
  <c r="S42" i="1"/>
  <c r="S43" i="1"/>
  <c r="S44" i="1"/>
  <c r="S46" i="1"/>
  <c r="S48" i="1"/>
  <c r="S49" i="1"/>
  <c r="M27" i="1"/>
  <c r="M28" i="1"/>
  <c r="M31" i="1"/>
  <c r="M32" i="1"/>
  <c r="M33" i="1"/>
  <c r="M34" i="1"/>
  <c r="M37" i="1"/>
  <c r="M38" i="1"/>
  <c r="M43" i="1"/>
  <c r="M44" i="1"/>
  <c r="M45" i="1"/>
  <c r="M46" i="1"/>
  <c r="M47" i="1"/>
  <c r="L28" i="1"/>
  <c r="L31" i="1"/>
  <c r="N31" i="1" s="1"/>
  <c r="L33" i="1"/>
  <c r="N33" i="1" s="1"/>
  <c r="L38" i="1"/>
  <c r="L43" i="1"/>
  <c r="L44" i="1"/>
  <c r="L45" i="1"/>
  <c r="L46" i="1"/>
  <c r="L47" i="1"/>
  <c r="D235" i="3"/>
  <c r="D234" i="3"/>
  <c r="D233" i="3"/>
  <c r="D163" i="3"/>
  <c r="D162" i="3"/>
  <c r="D161" i="3"/>
  <c r="D91" i="3"/>
  <c r="D90" i="3"/>
  <c r="D89" i="3"/>
  <c r="D232" i="3"/>
  <c r="D231" i="3"/>
  <c r="D160" i="3"/>
  <c r="D159" i="3"/>
  <c r="D158" i="3"/>
  <c r="D88" i="3"/>
  <c r="D87" i="3"/>
  <c r="D86" i="3"/>
  <c r="D229" i="3"/>
  <c r="D228" i="3"/>
  <c r="D227" i="3"/>
  <c r="D157" i="3"/>
  <c r="D156" i="3"/>
  <c r="D155" i="3"/>
  <c r="D85" i="3"/>
  <c r="D84" i="3"/>
  <c r="D83" i="3"/>
  <c r="D226" i="3"/>
  <c r="D225" i="3"/>
  <c r="D224" i="3"/>
  <c r="D154" i="3"/>
  <c r="D153" i="3"/>
  <c r="D152" i="3"/>
  <c r="D82" i="3"/>
  <c r="D81" i="3"/>
  <c r="D80" i="3"/>
  <c r="D223" i="3"/>
  <c r="D222" i="3"/>
  <c r="D221" i="3"/>
  <c r="D151" i="3"/>
  <c r="D150" i="3"/>
  <c r="D149" i="3"/>
  <c r="D79" i="3"/>
  <c r="D78" i="3"/>
  <c r="D77" i="3"/>
  <c r="D220" i="3"/>
  <c r="D219" i="3"/>
  <c r="D218" i="3"/>
  <c r="D148" i="3"/>
  <c r="D147" i="3"/>
  <c r="D146" i="3"/>
  <c r="D76" i="3"/>
  <c r="D75" i="3"/>
  <c r="D74" i="3"/>
  <c r="D217" i="3"/>
  <c r="D216" i="3"/>
  <c r="D215" i="3"/>
  <c r="D145" i="3"/>
  <c r="D144" i="3"/>
  <c r="D143" i="3"/>
  <c r="D73" i="3"/>
  <c r="D72" i="3"/>
  <c r="D71" i="3"/>
  <c r="D214" i="3"/>
  <c r="D213" i="3"/>
  <c r="D212" i="3"/>
  <c r="D142" i="3"/>
  <c r="D141" i="3"/>
  <c r="D140" i="3"/>
  <c r="D70" i="3"/>
  <c r="D69" i="3"/>
  <c r="D68" i="3"/>
  <c r="D211" i="3"/>
  <c r="D210" i="3"/>
  <c r="D209" i="3"/>
  <c r="D139" i="3"/>
  <c r="D138" i="3"/>
  <c r="D137" i="3"/>
  <c r="D67" i="3"/>
  <c r="D66" i="3"/>
  <c r="D65" i="3"/>
  <c r="D208" i="3"/>
  <c r="D207" i="3"/>
  <c r="D206" i="3"/>
  <c r="D136" i="3"/>
  <c r="D135" i="3"/>
  <c r="D134" i="3"/>
  <c r="D64" i="3"/>
  <c r="D63" i="3"/>
  <c r="D62" i="3"/>
  <c r="D205" i="3"/>
  <c r="D204" i="3"/>
  <c r="D203" i="3"/>
  <c r="D133" i="3"/>
  <c r="D132" i="3"/>
  <c r="D131" i="3"/>
  <c r="D61" i="3"/>
  <c r="D60" i="3"/>
  <c r="D59" i="3"/>
  <c r="D202" i="3"/>
  <c r="D201" i="3"/>
  <c r="D200" i="3"/>
  <c r="D130" i="3"/>
  <c r="D129" i="3"/>
  <c r="D128" i="3"/>
  <c r="D58" i="3"/>
  <c r="D57" i="3"/>
  <c r="D56" i="3"/>
  <c r="D199" i="3"/>
  <c r="D198" i="3"/>
  <c r="D197" i="3"/>
  <c r="D127" i="3"/>
  <c r="D126" i="3"/>
  <c r="D125" i="3"/>
  <c r="D55" i="3"/>
  <c r="D54" i="3"/>
  <c r="D53" i="3"/>
  <c r="D196" i="3"/>
  <c r="D195" i="3"/>
  <c r="D194" i="3"/>
  <c r="D124" i="3"/>
  <c r="D123" i="3"/>
  <c r="D122" i="3"/>
  <c r="D52" i="3"/>
  <c r="D51" i="3"/>
  <c r="D50" i="3"/>
  <c r="D193" i="3"/>
  <c r="D192" i="3"/>
  <c r="D191" i="3"/>
  <c r="D121" i="3"/>
  <c r="D120" i="3"/>
  <c r="D119" i="3"/>
  <c r="D49" i="3"/>
  <c r="D48" i="3"/>
  <c r="D47" i="3"/>
  <c r="D190" i="3"/>
  <c r="D189" i="3"/>
  <c r="D188" i="3"/>
  <c r="D118" i="3"/>
  <c r="D117" i="3"/>
  <c r="D116" i="3"/>
  <c r="D46" i="3"/>
  <c r="D45" i="3"/>
  <c r="D44" i="3"/>
  <c r="D187" i="3"/>
  <c r="D186" i="3"/>
  <c r="D185" i="3"/>
  <c r="D115" i="3"/>
  <c r="D114" i="3"/>
  <c r="D113" i="3"/>
  <c r="D43" i="3"/>
  <c r="D42" i="3"/>
  <c r="D41" i="3"/>
  <c r="D184" i="3"/>
  <c r="D183" i="3"/>
  <c r="D182" i="3"/>
  <c r="D112" i="3"/>
  <c r="D111" i="3"/>
  <c r="D110" i="3"/>
  <c r="D40" i="3"/>
  <c r="D39" i="3"/>
  <c r="D38" i="3"/>
  <c r="D181" i="3"/>
  <c r="D180" i="3"/>
  <c r="D179" i="3"/>
  <c r="D109" i="3"/>
  <c r="D108" i="3"/>
  <c r="D107" i="3"/>
  <c r="D37" i="3"/>
  <c r="D36" i="3"/>
  <c r="D35" i="3"/>
  <c r="D178" i="3"/>
  <c r="D177" i="3"/>
  <c r="D176" i="3"/>
  <c r="D106" i="3"/>
  <c r="D105" i="3"/>
  <c r="D104" i="3"/>
  <c r="D34" i="3"/>
  <c r="D33" i="3"/>
  <c r="D32" i="3"/>
  <c r="D175" i="3"/>
  <c r="D174" i="3"/>
  <c r="D173" i="3"/>
  <c r="D103" i="3"/>
  <c r="D102" i="3"/>
  <c r="D101" i="3"/>
  <c r="D31" i="3"/>
  <c r="D30" i="3"/>
  <c r="D29" i="3"/>
  <c r="D172" i="3"/>
  <c r="D171" i="3"/>
  <c r="D170" i="3"/>
  <c r="D100" i="3"/>
  <c r="D99" i="3"/>
  <c r="D98" i="3"/>
  <c r="D28" i="3"/>
  <c r="D27" i="3"/>
  <c r="D26" i="3"/>
  <c r="D169" i="3"/>
  <c r="D168" i="3"/>
  <c r="D167" i="3"/>
  <c r="D97" i="3"/>
  <c r="D96" i="3"/>
  <c r="D95" i="3"/>
  <c r="D25" i="3"/>
  <c r="D24" i="3"/>
  <c r="D23" i="3"/>
  <c r="D166" i="3"/>
  <c r="D165" i="3"/>
  <c r="D164" i="3"/>
  <c r="D94" i="3"/>
  <c r="D93" i="3"/>
  <c r="D92" i="3"/>
  <c r="D22" i="3"/>
  <c r="D21" i="3"/>
  <c r="D20" i="3"/>
  <c r="D49" i="1"/>
  <c r="C49" i="1"/>
  <c r="B49" i="1"/>
  <c r="D48" i="1"/>
  <c r="C48" i="1"/>
  <c r="C47" i="1"/>
  <c r="D46" i="1"/>
  <c r="C46" i="1"/>
  <c r="C45" i="1"/>
  <c r="B45" i="1"/>
  <c r="D44" i="1"/>
  <c r="B44" i="1"/>
  <c r="D43" i="1"/>
  <c r="C43" i="1"/>
  <c r="B43" i="1"/>
  <c r="C42" i="1"/>
  <c r="B42" i="1"/>
  <c r="D41" i="1"/>
  <c r="C41" i="1"/>
  <c r="B41" i="1"/>
  <c r="D39" i="1"/>
  <c r="C39" i="1"/>
  <c r="B39" i="1"/>
  <c r="D40" i="1"/>
  <c r="C40" i="1"/>
  <c r="B40" i="1"/>
  <c r="D38" i="1"/>
  <c r="C38" i="1"/>
  <c r="B38" i="1"/>
  <c r="C37" i="1"/>
  <c r="D36" i="1"/>
  <c r="C36" i="1"/>
  <c r="D35" i="1"/>
  <c r="C35" i="1"/>
  <c r="B35" i="1"/>
  <c r="D34" i="1"/>
  <c r="C34" i="1"/>
  <c r="B34" i="1"/>
  <c r="D33" i="1"/>
  <c r="C33" i="1"/>
  <c r="B33" i="1"/>
  <c r="D32" i="1"/>
  <c r="B32" i="1"/>
  <c r="D31" i="1"/>
  <c r="C31" i="1"/>
  <c r="B31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R25" i="1"/>
  <c r="Q25" i="1"/>
  <c r="P25" i="1"/>
  <c r="S25" i="1" s="1"/>
  <c r="U13" i="1" s="1"/>
  <c r="R24" i="1"/>
  <c r="Q24" i="1"/>
  <c r="P24" i="1"/>
  <c r="T24" i="1" s="1"/>
  <c r="R23" i="1"/>
  <c r="Q23" i="1"/>
  <c r="P23" i="1"/>
  <c r="T23" i="1" s="1"/>
  <c r="R22" i="1"/>
  <c r="Q22" i="1"/>
  <c r="P22" i="1"/>
  <c r="S22" i="1" s="1"/>
  <c r="R21" i="1"/>
  <c r="Q21" i="1"/>
  <c r="P21" i="1"/>
  <c r="S21" i="1" s="1"/>
  <c r="R20" i="1"/>
  <c r="Q20" i="1"/>
  <c r="P20" i="1"/>
  <c r="S20" i="1" s="1"/>
  <c r="R19" i="1"/>
  <c r="Q19" i="1"/>
  <c r="P19" i="1"/>
  <c r="S19" i="1" s="1"/>
  <c r="R18" i="1"/>
  <c r="S18" i="1" s="1"/>
  <c r="Q18" i="1"/>
  <c r="P18" i="1"/>
  <c r="T18" i="1" s="1"/>
  <c r="R17" i="1"/>
  <c r="Q17" i="1"/>
  <c r="P17" i="1"/>
  <c r="S17" i="1" s="1"/>
  <c r="U5" i="1" s="1"/>
  <c r="R16" i="1"/>
  <c r="Q16" i="1"/>
  <c r="P16" i="1"/>
  <c r="T16" i="1" s="1"/>
  <c r="R15" i="1"/>
  <c r="Q15" i="1"/>
  <c r="P15" i="1"/>
  <c r="T15" i="1" s="1"/>
  <c r="R14" i="1"/>
  <c r="Q14" i="1"/>
  <c r="P14" i="1"/>
  <c r="S14" i="1" s="1"/>
  <c r="R13" i="1"/>
  <c r="Q13" i="1"/>
  <c r="P13" i="1"/>
  <c r="S13" i="1" s="1"/>
  <c r="R12" i="1"/>
  <c r="Q12" i="1"/>
  <c r="P12" i="1"/>
  <c r="S12" i="1" s="1"/>
  <c r="R11" i="1"/>
  <c r="Q11" i="1"/>
  <c r="P11" i="1"/>
  <c r="S11" i="1" s="1"/>
  <c r="R10" i="1"/>
  <c r="S10" i="1" s="1"/>
  <c r="Q10" i="1"/>
  <c r="P10" i="1"/>
  <c r="T10" i="1" s="1"/>
  <c r="R9" i="1"/>
  <c r="Q9" i="1"/>
  <c r="P9" i="1"/>
  <c r="S9" i="1" s="1"/>
  <c r="R8" i="1"/>
  <c r="Q8" i="1"/>
  <c r="P8" i="1"/>
  <c r="T8" i="1" s="1"/>
  <c r="R7" i="1"/>
  <c r="Q7" i="1"/>
  <c r="P7" i="1"/>
  <c r="T7" i="1" s="1"/>
  <c r="R6" i="1"/>
  <c r="Q6" i="1"/>
  <c r="P6" i="1"/>
  <c r="S6" i="1" s="1"/>
  <c r="R5" i="1"/>
  <c r="Q5" i="1"/>
  <c r="P5" i="1"/>
  <c r="S5" i="1" s="1"/>
  <c r="R4" i="1"/>
  <c r="Q4" i="1"/>
  <c r="P4" i="1"/>
  <c r="S4" i="1" s="1"/>
  <c r="R3" i="1"/>
  <c r="Q3" i="1"/>
  <c r="P3" i="1"/>
  <c r="S3" i="1" s="1"/>
  <c r="R2" i="1"/>
  <c r="T2" i="1" s="1"/>
  <c r="Q2" i="1"/>
  <c r="P2" i="1"/>
  <c r="K25" i="1"/>
  <c r="J25" i="1"/>
  <c r="I25" i="1"/>
  <c r="K24" i="1"/>
  <c r="J24" i="1"/>
  <c r="I24" i="1"/>
  <c r="K23" i="1"/>
  <c r="J23" i="1"/>
  <c r="I23" i="1"/>
  <c r="M23" i="1" s="1"/>
  <c r="K22" i="1"/>
  <c r="J22" i="1"/>
  <c r="I22" i="1"/>
  <c r="K21" i="1"/>
  <c r="J21" i="1"/>
  <c r="I21" i="1"/>
  <c r="K20" i="1"/>
  <c r="J20" i="1"/>
  <c r="I20" i="1"/>
  <c r="J19" i="1"/>
  <c r="K19" i="1"/>
  <c r="I19" i="1"/>
  <c r="K18" i="1"/>
  <c r="J18" i="1"/>
  <c r="I18" i="1"/>
  <c r="K17" i="1"/>
  <c r="J17" i="1"/>
  <c r="I17" i="1"/>
  <c r="J16" i="1"/>
  <c r="K16" i="1"/>
  <c r="I16" i="1"/>
  <c r="I15" i="1"/>
  <c r="K15" i="1"/>
  <c r="J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M7" i="1" s="1"/>
  <c r="K6" i="1"/>
  <c r="J6" i="1"/>
  <c r="I6" i="1"/>
  <c r="L6" i="1" s="1"/>
  <c r="K5" i="1"/>
  <c r="J5" i="1"/>
  <c r="I5" i="1"/>
  <c r="K4" i="1"/>
  <c r="J4" i="1"/>
  <c r="I4" i="1"/>
  <c r="K3" i="1"/>
  <c r="J3" i="1"/>
  <c r="I3" i="1"/>
  <c r="K2" i="1"/>
  <c r="J2" i="1"/>
  <c r="I2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B15" i="1"/>
  <c r="D15" i="1"/>
  <c r="C15" i="1"/>
  <c r="D14" i="1"/>
  <c r="C14" i="1"/>
  <c r="B14" i="1"/>
  <c r="D13" i="1"/>
  <c r="C13" i="1"/>
  <c r="B13" i="1"/>
  <c r="D12" i="1"/>
  <c r="C12" i="1"/>
  <c r="B12" i="1"/>
  <c r="D11" i="1"/>
  <c r="C11" i="1"/>
  <c r="B11" i="1"/>
  <c r="C10" i="1"/>
  <c r="D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S2" i="1" l="1"/>
  <c r="U2" i="1" s="1"/>
  <c r="S24" i="1"/>
  <c r="U12" i="1" s="1"/>
  <c r="S8" i="1"/>
  <c r="T14" i="1"/>
  <c r="S31" i="1"/>
  <c r="U31" i="1" s="1"/>
  <c r="S16" i="1"/>
  <c r="U4" i="1" s="1"/>
  <c r="T22" i="1"/>
  <c r="T6" i="1"/>
  <c r="L40" i="1"/>
  <c r="L30" i="1"/>
  <c r="S32" i="1"/>
  <c r="U32" i="1" s="1"/>
  <c r="S23" i="1"/>
  <c r="U11" i="1" s="1"/>
  <c r="S15" i="1"/>
  <c r="U3" i="1" s="1"/>
  <c r="S7" i="1"/>
  <c r="U7" i="1" s="1"/>
  <c r="T29" i="1"/>
  <c r="T21" i="1"/>
  <c r="T13" i="1"/>
  <c r="T5" i="1"/>
  <c r="S34" i="1"/>
  <c r="U34" i="1" s="1"/>
  <c r="T20" i="1"/>
  <c r="T12" i="1"/>
  <c r="T4" i="1"/>
  <c r="T37" i="1"/>
  <c r="T27" i="1"/>
  <c r="T19" i="1"/>
  <c r="T11" i="1"/>
  <c r="T3" i="1"/>
  <c r="S40" i="1"/>
  <c r="L48" i="1"/>
  <c r="M2" i="1"/>
  <c r="M10" i="1"/>
  <c r="M18" i="1"/>
  <c r="L35" i="1"/>
  <c r="L26" i="1"/>
  <c r="M39" i="1"/>
  <c r="T25" i="1"/>
  <c r="T17" i="1"/>
  <c r="T9" i="1"/>
  <c r="S38" i="1"/>
  <c r="S33" i="1"/>
  <c r="S36" i="1"/>
  <c r="U36" i="1" s="1"/>
  <c r="T47" i="1"/>
  <c r="S45" i="1"/>
  <c r="U33" i="1" s="1"/>
  <c r="T40" i="1"/>
  <c r="T39" i="1"/>
  <c r="S39" i="1"/>
  <c r="T38" i="1"/>
  <c r="S35" i="1"/>
  <c r="T35" i="1"/>
  <c r="T34" i="1"/>
  <c r="T33" i="1"/>
  <c r="T31" i="1"/>
  <c r="U6" i="1"/>
  <c r="U10" i="1"/>
  <c r="U9" i="1"/>
  <c r="U8" i="1"/>
  <c r="M49" i="1"/>
  <c r="L42" i="1"/>
  <c r="M42" i="1"/>
  <c r="L41" i="1"/>
  <c r="M41" i="1"/>
  <c r="L36" i="1"/>
  <c r="M36" i="1"/>
  <c r="M29" i="1"/>
  <c r="L29" i="1"/>
  <c r="F2" i="5"/>
  <c r="M5" i="1"/>
  <c r="L3" i="1"/>
  <c r="L11" i="1"/>
  <c r="L14" i="1"/>
  <c r="L22" i="1"/>
  <c r="M9" i="1"/>
  <c r="M17" i="1"/>
  <c r="M25" i="1"/>
  <c r="E49" i="1"/>
  <c r="M4" i="1"/>
  <c r="M12" i="1"/>
  <c r="M20" i="1"/>
  <c r="L12" i="1"/>
  <c r="L19" i="1"/>
  <c r="F7" i="1"/>
  <c r="F23" i="1"/>
  <c r="F31" i="1"/>
  <c r="F40" i="1"/>
  <c r="L4" i="1"/>
  <c r="L5" i="1"/>
  <c r="L13" i="1"/>
  <c r="M15" i="1"/>
  <c r="L21" i="1"/>
  <c r="M8" i="1"/>
  <c r="L10" i="1"/>
  <c r="M16" i="1"/>
  <c r="L18" i="1"/>
  <c r="N6" i="1" s="1"/>
  <c r="M24" i="1"/>
  <c r="M21" i="1"/>
  <c r="L20" i="1"/>
  <c r="M3" i="1"/>
  <c r="M11" i="1"/>
  <c r="M19" i="1"/>
  <c r="M13" i="1"/>
  <c r="M6" i="1"/>
  <c r="L25" i="1"/>
  <c r="L17" i="1"/>
  <c r="L9" i="1"/>
  <c r="L2" i="1"/>
  <c r="N2" i="1" s="1"/>
  <c r="F2" i="1"/>
  <c r="F10" i="1"/>
  <c r="F18" i="1"/>
  <c r="E26" i="1"/>
  <c r="F34" i="1"/>
  <c r="F36" i="1"/>
  <c r="F42" i="1"/>
  <c r="E47" i="1"/>
  <c r="L24" i="1"/>
  <c r="N12" i="1" s="1"/>
  <c r="L16" i="1"/>
  <c r="L8" i="1"/>
  <c r="L23" i="1"/>
  <c r="L15" i="1"/>
  <c r="N3" i="1" s="1"/>
  <c r="L7" i="1"/>
  <c r="M22" i="1"/>
  <c r="M14" i="1"/>
  <c r="F3" i="1"/>
  <c r="F6" i="1"/>
  <c r="F14" i="1"/>
  <c r="F22" i="1"/>
  <c r="F30" i="1"/>
  <c r="F38" i="1"/>
  <c r="F46" i="1"/>
  <c r="E9" i="1"/>
  <c r="E17" i="1"/>
  <c r="E25" i="1"/>
  <c r="E33" i="1"/>
  <c r="F41" i="1"/>
  <c r="F49" i="1"/>
  <c r="F33" i="1"/>
  <c r="F5" i="1"/>
  <c r="F13" i="1"/>
  <c r="E15" i="1"/>
  <c r="F21" i="1"/>
  <c r="F29" i="1"/>
  <c r="F37" i="1"/>
  <c r="F45" i="1"/>
  <c r="E41" i="1"/>
  <c r="F25" i="1"/>
  <c r="F8" i="1"/>
  <c r="E16" i="1"/>
  <c r="E24" i="1"/>
  <c r="F32" i="1"/>
  <c r="F39" i="1"/>
  <c r="E48" i="1"/>
  <c r="H36" i="1" s="1"/>
  <c r="F17" i="1"/>
  <c r="F11" i="1"/>
  <c r="F19" i="1"/>
  <c r="F27" i="1"/>
  <c r="F35" i="1"/>
  <c r="F43" i="1"/>
  <c r="F9" i="1"/>
  <c r="F4" i="1"/>
  <c r="F12" i="1"/>
  <c r="F20" i="1"/>
  <c r="F28" i="1"/>
  <c r="F44" i="1"/>
  <c r="E2" i="1"/>
  <c r="E34" i="1"/>
  <c r="H34" i="1" s="1"/>
  <c r="E10" i="1"/>
  <c r="F26" i="1"/>
  <c r="E32" i="1"/>
  <c r="F48" i="1"/>
  <c r="F16" i="1"/>
  <c r="E23" i="1"/>
  <c r="E46" i="1"/>
  <c r="E38" i="1"/>
  <c r="E30" i="1"/>
  <c r="E22" i="1"/>
  <c r="E14" i="1"/>
  <c r="E6" i="1"/>
  <c r="E40" i="1"/>
  <c r="E8" i="1"/>
  <c r="E31" i="1"/>
  <c r="F47" i="1"/>
  <c r="E45" i="1"/>
  <c r="H33" i="1" s="1"/>
  <c r="E37" i="1"/>
  <c r="E29" i="1"/>
  <c r="E21" i="1"/>
  <c r="E13" i="1"/>
  <c r="E5" i="1"/>
  <c r="F24" i="1"/>
  <c r="E7" i="1"/>
  <c r="F15" i="1"/>
  <c r="E44" i="1"/>
  <c r="E36" i="1"/>
  <c r="E28" i="1"/>
  <c r="E20" i="1"/>
  <c r="E12" i="1"/>
  <c r="E4" i="1"/>
  <c r="E42" i="1"/>
  <c r="E18" i="1"/>
  <c r="E39" i="1"/>
  <c r="E43" i="1"/>
  <c r="E35" i="1"/>
  <c r="E27" i="1"/>
  <c r="E19" i="1"/>
  <c r="E11" i="1"/>
  <c r="E3" i="1"/>
  <c r="F3" i="5" l="1"/>
  <c r="N29" i="1"/>
  <c r="N30" i="1"/>
  <c r="N36" i="1"/>
  <c r="F4" i="5"/>
  <c r="N9" i="1"/>
  <c r="N5" i="1"/>
  <c r="N7" i="1"/>
  <c r="N13" i="1"/>
  <c r="N11" i="1"/>
  <c r="N8" i="1"/>
  <c r="N10" i="1"/>
  <c r="N4" i="1"/>
  <c r="G13" i="1"/>
  <c r="G8" i="1"/>
  <c r="G5" i="1"/>
  <c r="H29" i="1"/>
  <c r="G9" i="1"/>
  <c r="G3" i="1"/>
  <c r="G7" i="1"/>
  <c r="G11" i="1"/>
  <c r="G4" i="1"/>
  <c r="G12" i="1"/>
  <c r="G6" i="1"/>
  <c r="H32" i="1"/>
  <c r="H30" i="1"/>
  <c r="G10" i="1"/>
  <c r="H31" i="1"/>
  <c r="G2" i="1"/>
</calcChain>
</file>

<file path=xl/sharedStrings.xml><?xml version="1.0" encoding="utf-8"?>
<sst xmlns="http://schemas.openxmlformats.org/spreadsheetml/2006/main" count="1389" uniqueCount="54">
  <si>
    <t>E1</t>
  </si>
  <si>
    <t>E2</t>
  </si>
  <si>
    <t>E3</t>
  </si>
  <si>
    <t>S1</t>
  </si>
  <si>
    <t>S2</t>
  </si>
  <si>
    <t>S3</t>
  </si>
  <si>
    <t>Coop1</t>
  </si>
  <si>
    <t>Coop2</t>
  </si>
  <si>
    <t>Coop3</t>
  </si>
  <si>
    <t>Comp1</t>
  </si>
  <si>
    <t>Comp2</t>
  </si>
  <si>
    <t>Comp3</t>
  </si>
  <si>
    <t>Plate</t>
  </si>
  <si>
    <t>Type</t>
  </si>
  <si>
    <t>PFU</t>
  </si>
  <si>
    <t>E</t>
  </si>
  <si>
    <t>Rep1_Day1</t>
  </si>
  <si>
    <t>Rep2_Day1</t>
  </si>
  <si>
    <t>Rep3_Day1</t>
  </si>
  <si>
    <t>Rep1_Day2</t>
  </si>
  <si>
    <t>Rep2_Day2</t>
  </si>
  <si>
    <t>Rep3_Day2</t>
  </si>
  <si>
    <t>Rep1_Day3</t>
  </si>
  <si>
    <t>Rep2_Day3</t>
  </si>
  <si>
    <t>Rep3_Day3</t>
  </si>
  <si>
    <t>Start1</t>
  </si>
  <si>
    <t>Start2</t>
  </si>
  <si>
    <t>Start3</t>
  </si>
  <si>
    <t>S</t>
  </si>
  <si>
    <t>CFU</t>
  </si>
  <si>
    <t>E control</t>
  </si>
  <si>
    <t>Comp control</t>
  </si>
  <si>
    <t>Coop control</t>
  </si>
  <si>
    <t>S control</t>
  </si>
  <si>
    <t>Average-Day1</t>
  </si>
  <si>
    <t>SD_Day1</t>
  </si>
  <si>
    <t>EOP_Day1</t>
  </si>
  <si>
    <t>PerE_Day1</t>
  </si>
  <si>
    <t>Condition</t>
  </si>
  <si>
    <t>Average-Day2</t>
  </si>
  <si>
    <t>SD_Day2</t>
  </si>
  <si>
    <t>EOP_Day2</t>
  </si>
  <si>
    <t>PerE_Day2</t>
  </si>
  <si>
    <t>Average-Day3</t>
  </si>
  <si>
    <t>SD_Day3</t>
  </si>
  <si>
    <t>EOP_Day3</t>
  </si>
  <si>
    <t>PerE_Day3</t>
  </si>
  <si>
    <t>Rep</t>
  </si>
  <si>
    <t>Day</t>
  </si>
  <si>
    <t>Value</t>
  </si>
  <si>
    <t>Average</t>
  </si>
  <si>
    <t>STDEV</t>
  </si>
  <si>
    <t>EOP</t>
  </si>
  <si>
    <t>PerE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</si>
</sst>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308A-05BA-6045-9A81-9FDAF98A2F99}">
  <dimension ref="A1:X66"/>
  <sheetViews>
    <sheetView tabSelected="1" workbookViewId="0">
      <selection activeCell="B47" sqref="B47"/>
    </sheetView>
  </sheetViews>
  <sheetFormatPr baseColWidth="10" defaultRowHeight="16" x14ac:dyDescent="0.2"/>
  <cols>
    <col min="2" max="2" width="11.1640625" bestFit="1" customWidth="1"/>
    <col min="3" max="4" width="12.1640625" bestFit="1" customWidth="1"/>
    <col min="5" max="8" width="12.1640625" customWidth="1"/>
    <col min="9" max="11" width="12.1640625" bestFit="1" customWidth="1"/>
    <col min="12" max="15" width="12.1640625" customWidth="1"/>
    <col min="16" max="18" width="12.1640625" bestFit="1" customWidth="1"/>
    <col min="19" max="22" width="12.1640625" customWidth="1"/>
  </cols>
  <sheetData>
    <row r="1" spans="1:24" x14ac:dyDescent="0.2">
      <c r="B1" t="s">
        <v>16</v>
      </c>
      <c r="C1" t="s">
        <v>17</v>
      </c>
      <c r="D1" t="s">
        <v>18</v>
      </c>
      <c r="E1" t="s">
        <v>34</v>
      </c>
      <c r="F1" t="s">
        <v>35</v>
      </c>
      <c r="G1" t="s">
        <v>36</v>
      </c>
      <c r="H1" t="s">
        <v>37</v>
      </c>
      <c r="I1" t="s">
        <v>19</v>
      </c>
      <c r="J1" t="s">
        <v>20</v>
      </c>
      <c r="K1" t="s">
        <v>21</v>
      </c>
      <c r="L1" t="s">
        <v>39</v>
      </c>
      <c r="M1" t="s">
        <v>40</v>
      </c>
      <c r="N1" t="s">
        <v>41</v>
      </c>
      <c r="O1" t="s">
        <v>42</v>
      </c>
      <c r="P1" t="s">
        <v>22</v>
      </c>
      <c r="Q1" t="s">
        <v>23</v>
      </c>
      <c r="R1" t="s">
        <v>24</v>
      </c>
      <c r="S1" t="s">
        <v>43</v>
      </c>
      <c r="T1" t="s">
        <v>44</v>
      </c>
      <c r="U1" t="s">
        <v>45</v>
      </c>
      <c r="V1" t="s">
        <v>46</v>
      </c>
      <c r="W1" t="s">
        <v>12</v>
      </c>
      <c r="X1" t="s">
        <v>13</v>
      </c>
    </row>
    <row r="2" spans="1:24" x14ac:dyDescent="0.2">
      <c r="A2" t="s">
        <v>0</v>
      </c>
      <c r="B2">
        <f>27/(0.002*10^-6)</f>
        <v>13500000000</v>
      </c>
      <c r="C2">
        <f>32/(0.002*10^-6)</f>
        <v>15999999999.999998</v>
      </c>
      <c r="D2">
        <f>22/(0.002*10^-6)</f>
        <v>11000000000</v>
      </c>
      <c r="E2">
        <f>AVERAGE(B2:D2)</f>
        <v>13500000000</v>
      </c>
      <c r="F2">
        <f>STDEV(B2:D2)</f>
        <v>2499999999.9999933</v>
      </c>
      <c r="G2">
        <f t="shared" ref="G2:G13" si="0">E2/E14</f>
        <v>405000.00000000006</v>
      </c>
      <c r="I2">
        <f>110/(0.002*10^-6)</f>
        <v>55000000000</v>
      </c>
      <c r="J2">
        <f>95/(0.002*10^-6)</f>
        <v>47500000000</v>
      </c>
      <c r="K2">
        <f>75/(0.002*10^-6)</f>
        <v>37500000000</v>
      </c>
      <c r="L2">
        <f>AVERAGE(I2:K2)</f>
        <v>46666666666.666664</v>
      </c>
      <c r="M2">
        <f>STDEV(I2:K2)</f>
        <v>8779711460.7106285</v>
      </c>
      <c r="N2">
        <f t="shared" ref="N2:N13" si="1">L2/L14</f>
        <v>233333.33333333331</v>
      </c>
      <c r="P2">
        <f>26/(0.002*10^-6)</f>
        <v>13000000000</v>
      </c>
      <c r="Q2">
        <f>27/(0.002*10^-6)</f>
        <v>13500000000</v>
      </c>
      <c r="R2">
        <f>28/(0.002*10^-6)</f>
        <v>14000000000</v>
      </c>
      <c r="S2">
        <f>AVERAGE(P2:R2)</f>
        <v>13500000000</v>
      </c>
      <c r="T2">
        <f>STDEV(P2:R2)</f>
        <v>500000000</v>
      </c>
      <c r="U2">
        <f>S2/S14</f>
        <v>50624.999999999993</v>
      </c>
      <c r="W2" t="s">
        <v>15</v>
      </c>
      <c r="X2" t="s">
        <v>14</v>
      </c>
    </row>
    <row r="3" spans="1:24" x14ac:dyDescent="0.2">
      <c r="A3" t="s">
        <v>1</v>
      </c>
      <c r="B3">
        <f>8/(0.002*10^-6)</f>
        <v>3999999999.9999995</v>
      </c>
      <c r="C3">
        <f>9/(0.002*10^-6)</f>
        <v>4500000000</v>
      </c>
      <c r="D3">
        <f>7/(0.002*10^-6)</f>
        <v>3500000000</v>
      </c>
      <c r="E3">
        <f t="shared" ref="E3:E49" si="2">AVERAGE(B3:D3)</f>
        <v>4000000000</v>
      </c>
      <c r="F3">
        <f t="shared" ref="F3:F49" si="3">STDEV(B3:D3)</f>
        <v>500000000</v>
      </c>
      <c r="G3">
        <f t="shared" si="0"/>
        <v>17142.857142857141</v>
      </c>
      <c r="I3">
        <f>25/(0.002*10^-6)</f>
        <v>12500000000</v>
      </c>
      <c r="J3">
        <f>30/(0.002*10^-6)</f>
        <v>15000000000</v>
      </c>
      <c r="K3">
        <f>32/(0.002*10^-6)</f>
        <v>15999999999.999998</v>
      </c>
      <c r="L3">
        <f t="shared" ref="L3:L49" si="4">AVERAGE(I3:K3)</f>
        <v>14500000000</v>
      </c>
      <c r="M3">
        <f t="shared" ref="M3:M49" si="5">STDEV(I3:K3)</f>
        <v>1802775637.7319946</v>
      </c>
      <c r="N3">
        <f t="shared" si="1"/>
        <v>108749.99999999999</v>
      </c>
      <c r="P3">
        <f>9/(0.002*10^-6)</f>
        <v>4500000000</v>
      </c>
      <c r="Q3">
        <f>15/(0.002*10^-6)</f>
        <v>7500000000</v>
      </c>
      <c r="R3">
        <f>14/(0.002*10^-6)</f>
        <v>7000000000</v>
      </c>
      <c r="S3">
        <f t="shared" ref="S3:S47" si="6">AVERAGE(P3:R3)</f>
        <v>6333333333.333333</v>
      </c>
      <c r="T3">
        <f t="shared" ref="T3:T47" si="7">STDEV(P3:R3)</f>
        <v>1607275126.83216</v>
      </c>
      <c r="U3">
        <f t="shared" ref="U3:U13" si="8">S3/S15</f>
        <v>759999.99999999988</v>
      </c>
      <c r="W3" t="s">
        <v>15</v>
      </c>
      <c r="X3" t="s">
        <v>14</v>
      </c>
    </row>
    <row r="4" spans="1:24" x14ac:dyDescent="0.2">
      <c r="A4" t="s">
        <v>2</v>
      </c>
      <c r="B4">
        <f>11/(0.002*10^-6)</f>
        <v>5500000000</v>
      </c>
      <c r="C4">
        <f>12/(0.002*10^-6)</f>
        <v>6000000000</v>
      </c>
      <c r="D4">
        <f>22/(0.002*10^-6)</f>
        <v>11000000000</v>
      </c>
      <c r="E4">
        <f t="shared" si="2"/>
        <v>7500000000</v>
      </c>
      <c r="F4">
        <f t="shared" si="3"/>
        <v>3041381265.1491098</v>
      </c>
      <c r="G4">
        <f t="shared" si="0"/>
        <v>225000.00000000003</v>
      </c>
      <c r="I4">
        <f>65/(0.002*10^-6)</f>
        <v>32499999999.999996</v>
      </c>
      <c r="J4">
        <f>55/(0.002*10^-6)</f>
        <v>27500000000</v>
      </c>
      <c r="K4">
        <f>72/(0.002*10^-6)</f>
        <v>36000000000</v>
      </c>
      <c r="L4">
        <f t="shared" si="4"/>
        <v>32000000000</v>
      </c>
      <c r="M4">
        <f t="shared" si="5"/>
        <v>4272001872.6587577</v>
      </c>
      <c r="N4">
        <f t="shared" si="1"/>
        <v>192000.00000000006</v>
      </c>
      <c r="P4">
        <f>11/(0.002*10^-6)</f>
        <v>5500000000</v>
      </c>
      <c r="Q4">
        <f>9/(0.002*10^-6)</f>
        <v>4500000000</v>
      </c>
      <c r="R4">
        <f>12/(0.002*10^-6)</f>
        <v>6000000000</v>
      </c>
      <c r="S4">
        <f t="shared" si="6"/>
        <v>5333333333.333333</v>
      </c>
      <c r="T4">
        <f t="shared" si="7"/>
        <v>763762615.82597518</v>
      </c>
      <c r="U4">
        <f t="shared" si="8"/>
        <v>1599999.9999999998</v>
      </c>
      <c r="W4" t="s">
        <v>15</v>
      </c>
      <c r="X4" t="s">
        <v>14</v>
      </c>
    </row>
    <row r="5" spans="1:24" x14ac:dyDescent="0.2">
      <c r="A5" t="s">
        <v>3</v>
      </c>
      <c r="B5">
        <f>16/(0.002*10^-6)</f>
        <v>7999999999.999999</v>
      </c>
      <c r="C5">
        <f>16/(0.002*10^-6)</f>
        <v>7999999999.999999</v>
      </c>
      <c r="D5">
        <f>22/(0.002*10^-6)</f>
        <v>11000000000</v>
      </c>
      <c r="E5">
        <f t="shared" si="2"/>
        <v>9000000000</v>
      </c>
      <c r="F5">
        <f t="shared" si="3"/>
        <v>1732050807.5688725</v>
      </c>
      <c r="G5">
        <f t="shared" si="0"/>
        <v>0.94736842105263153</v>
      </c>
      <c r="I5">
        <f>6/(0.002*10^-6)</f>
        <v>3000000000</v>
      </c>
      <c r="J5">
        <f>4/(0.002*10^-6)</f>
        <v>1999999999.9999998</v>
      </c>
      <c r="K5">
        <f>4/(0.002*10^-6)</f>
        <v>1999999999.9999998</v>
      </c>
      <c r="L5">
        <f t="shared" si="4"/>
        <v>2333333333.3333335</v>
      </c>
      <c r="M5">
        <f t="shared" si="5"/>
        <v>577350269.1896255</v>
      </c>
      <c r="N5">
        <f t="shared" si="1"/>
        <v>0.73684210526315796</v>
      </c>
      <c r="P5">
        <f>10/(0.002*10^-5)</f>
        <v>500000000</v>
      </c>
      <c r="Q5">
        <f>15/(0.002*10^-5)</f>
        <v>750000000</v>
      </c>
      <c r="R5">
        <f>8/(0.002*10^-5)</f>
        <v>400000000</v>
      </c>
      <c r="S5">
        <f t="shared" si="6"/>
        <v>550000000</v>
      </c>
      <c r="T5">
        <f t="shared" si="7"/>
        <v>180277563.77319947</v>
      </c>
      <c r="U5">
        <f t="shared" si="8"/>
        <v>0.11</v>
      </c>
      <c r="W5" t="s">
        <v>15</v>
      </c>
      <c r="X5" t="s">
        <v>14</v>
      </c>
    </row>
    <row r="6" spans="1:24" x14ac:dyDescent="0.2">
      <c r="A6" t="s">
        <v>4</v>
      </c>
      <c r="B6">
        <f>1/(0.002*10^-6)</f>
        <v>499999999.99999994</v>
      </c>
      <c r="C6">
        <f>4/(0.002*10^-6)</f>
        <v>1999999999.9999998</v>
      </c>
      <c r="D6">
        <f>4/(0.002*10^-6)</f>
        <v>1999999999.9999998</v>
      </c>
      <c r="E6">
        <f t="shared" si="2"/>
        <v>1499999999.9999998</v>
      </c>
      <c r="F6">
        <f t="shared" si="3"/>
        <v>866025403.78443897</v>
      </c>
      <c r="G6">
        <f t="shared" si="0"/>
        <v>0.22499999999999995</v>
      </c>
      <c r="I6">
        <f>1/(0.002*10^-6)</f>
        <v>499999999.99999994</v>
      </c>
      <c r="J6">
        <f>1/(0.002*10^-6)</f>
        <v>499999999.99999994</v>
      </c>
      <c r="K6">
        <f>3/(0.002*10^-6)</f>
        <v>1500000000</v>
      </c>
      <c r="L6">
        <f t="shared" si="4"/>
        <v>833333333.33333337</v>
      </c>
      <c r="M6">
        <f t="shared" si="5"/>
        <v>577350269.18962586</v>
      </c>
      <c r="N6">
        <f t="shared" si="1"/>
        <v>9.2592592592592601E-2</v>
      </c>
      <c r="P6">
        <f>7/(0.002*10^-5)</f>
        <v>350000000</v>
      </c>
      <c r="Q6">
        <f>5/(0.002*10^-5)</f>
        <v>250000000</v>
      </c>
      <c r="R6">
        <f>5/(0.002*10^-5)</f>
        <v>250000000</v>
      </c>
      <c r="S6">
        <f t="shared" si="6"/>
        <v>283333333.33333331</v>
      </c>
      <c r="T6">
        <f t="shared" si="7"/>
        <v>57735026.918962531</v>
      </c>
      <c r="U6">
        <f t="shared" si="8"/>
        <v>0.10625</v>
      </c>
      <c r="W6" t="s">
        <v>15</v>
      </c>
      <c r="X6" t="s">
        <v>14</v>
      </c>
    </row>
    <row r="7" spans="1:24" x14ac:dyDescent="0.2">
      <c r="A7" t="s">
        <v>5</v>
      </c>
      <c r="B7">
        <f>12/(0.002*10^-6)</f>
        <v>6000000000</v>
      </c>
      <c r="C7">
        <f>12/(0.002*10^-6)</f>
        <v>6000000000</v>
      </c>
      <c r="D7">
        <f>10/(0.002*10^-6)</f>
        <v>5000000000</v>
      </c>
      <c r="E7">
        <f t="shared" si="2"/>
        <v>5666666666.666667</v>
      </c>
      <c r="F7">
        <f t="shared" si="3"/>
        <v>577350269.18962574</v>
      </c>
      <c r="G7">
        <f t="shared" si="0"/>
        <v>1.096774193548387</v>
      </c>
      <c r="I7">
        <f>3/(0.002*10^-6)</f>
        <v>1500000000</v>
      </c>
      <c r="J7">
        <f>1/(0.002*10^-6)</f>
        <v>499999999.99999994</v>
      </c>
      <c r="K7">
        <f>6/(0.002*10^-6)</f>
        <v>3000000000</v>
      </c>
      <c r="L7">
        <f t="shared" si="4"/>
        <v>1666666666.6666667</v>
      </c>
      <c r="M7">
        <f t="shared" si="5"/>
        <v>1258305739.2117918</v>
      </c>
      <c r="N7">
        <f t="shared" si="1"/>
        <v>0.5</v>
      </c>
      <c r="P7">
        <f>18/(0.002*10^-5)</f>
        <v>900000000</v>
      </c>
      <c r="Q7">
        <f>23/(0.002*10^-5)</f>
        <v>1150000000</v>
      </c>
      <c r="R7">
        <f>18/(0.002*10^-5)</f>
        <v>900000000</v>
      </c>
      <c r="S7">
        <f t="shared" si="6"/>
        <v>983333333.33333337</v>
      </c>
      <c r="T7">
        <f t="shared" si="7"/>
        <v>144337567.29740614</v>
      </c>
      <c r="U7">
        <f t="shared" si="8"/>
        <v>0.16388888888888889</v>
      </c>
      <c r="W7" t="s">
        <v>15</v>
      </c>
      <c r="X7" t="s">
        <v>14</v>
      </c>
    </row>
    <row r="8" spans="1:24" x14ac:dyDescent="0.2">
      <c r="A8" t="s">
        <v>6</v>
      </c>
      <c r="B8">
        <f>10/(0.002*10^-6)</f>
        <v>5000000000</v>
      </c>
      <c r="C8">
        <f>12/(0.002*10^-6)</f>
        <v>6000000000</v>
      </c>
      <c r="D8">
        <f>16/(0.002*10^-6)</f>
        <v>7999999999.999999</v>
      </c>
      <c r="E8">
        <f t="shared" si="2"/>
        <v>6333333333.333333</v>
      </c>
      <c r="F8">
        <f t="shared" si="3"/>
        <v>1527525231.6519449</v>
      </c>
      <c r="G8">
        <f t="shared" si="0"/>
        <v>2.9230769230769234</v>
      </c>
      <c r="I8">
        <f>6/(0.002*10^-6)</f>
        <v>3000000000</v>
      </c>
      <c r="J8">
        <f>2/(0.002*10^-6)</f>
        <v>999999999.99999988</v>
      </c>
      <c r="K8">
        <f>1/(0.002*10^-6)</f>
        <v>499999999.99999994</v>
      </c>
      <c r="L8">
        <f t="shared" si="4"/>
        <v>1500000000</v>
      </c>
      <c r="M8">
        <f t="shared" si="5"/>
        <v>1322875655.5322952</v>
      </c>
      <c r="N8">
        <f t="shared" si="1"/>
        <v>3.0000000000000004</v>
      </c>
      <c r="P8">
        <f>6/(0.002*10^-6)</f>
        <v>3000000000</v>
      </c>
      <c r="Q8">
        <f>3/(0.002*10^-6)</f>
        <v>1500000000</v>
      </c>
      <c r="R8">
        <f>13/(0.002*10^-6)</f>
        <v>6500000000</v>
      </c>
      <c r="S8">
        <f t="shared" si="6"/>
        <v>3666666666.6666665</v>
      </c>
      <c r="T8">
        <f t="shared" si="7"/>
        <v>2565800719.7234416</v>
      </c>
      <c r="U8">
        <f t="shared" si="8"/>
        <v>7.3333333333333339</v>
      </c>
      <c r="W8" t="s">
        <v>15</v>
      </c>
      <c r="X8" t="s">
        <v>14</v>
      </c>
    </row>
    <row r="9" spans="1:24" x14ac:dyDescent="0.2">
      <c r="A9" t="s">
        <v>7</v>
      </c>
      <c r="B9">
        <f>21/(0.002*10^-6)</f>
        <v>10500000000</v>
      </c>
      <c r="C9">
        <f>18/(0.002*10^-6)</f>
        <v>9000000000</v>
      </c>
      <c r="D9">
        <f>18/(0.002*10^-6)</f>
        <v>9000000000</v>
      </c>
      <c r="E9">
        <f t="shared" si="2"/>
        <v>9500000000</v>
      </c>
      <c r="F9">
        <f t="shared" si="3"/>
        <v>866025403.78443861</v>
      </c>
      <c r="G9">
        <f t="shared" si="0"/>
        <v>1.2391304347826086</v>
      </c>
      <c r="I9">
        <f>5/(0.002*10^-6)</f>
        <v>2500000000</v>
      </c>
      <c r="J9">
        <f>1/(0.002*10^-6)</f>
        <v>499999999.99999994</v>
      </c>
      <c r="K9">
        <f>1/(0.002*10^-6)</f>
        <v>499999999.99999994</v>
      </c>
      <c r="L9">
        <f t="shared" si="4"/>
        <v>1166666666.6666667</v>
      </c>
      <c r="M9">
        <f t="shared" si="5"/>
        <v>1154700538.3792515</v>
      </c>
      <c r="N9">
        <f t="shared" si="1"/>
        <v>0.5</v>
      </c>
      <c r="P9">
        <f>20/(0.002*10^-6)</f>
        <v>10000000000</v>
      </c>
      <c r="Q9">
        <f>13/(0.002*10^-6)</f>
        <v>6500000000</v>
      </c>
      <c r="R9">
        <f>16/(0.002*10^-6)</f>
        <v>7999999999.999999</v>
      </c>
      <c r="S9">
        <f t="shared" si="6"/>
        <v>8166666666.666667</v>
      </c>
      <c r="T9">
        <f t="shared" si="7"/>
        <v>1755942292.1421263</v>
      </c>
      <c r="U9">
        <f t="shared" si="8"/>
        <v>1</v>
      </c>
      <c r="W9" t="s">
        <v>15</v>
      </c>
      <c r="X9" t="s">
        <v>14</v>
      </c>
    </row>
    <row r="10" spans="1:24" x14ac:dyDescent="0.2">
      <c r="A10" t="s">
        <v>8</v>
      </c>
      <c r="B10">
        <f>12/(0.002*10^-6)</f>
        <v>6000000000</v>
      </c>
      <c r="C10">
        <f>12/(0.002*10^-6)</f>
        <v>6000000000</v>
      </c>
      <c r="D10">
        <f>14/(0.002*10^-6)</f>
        <v>7000000000</v>
      </c>
      <c r="E10">
        <f t="shared" si="2"/>
        <v>6333333333.333333</v>
      </c>
      <c r="F10">
        <f t="shared" si="3"/>
        <v>577350269.18962574</v>
      </c>
      <c r="G10">
        <f t="shared" si="0"/>
        <v>1</v>
      </c>
      <c r="I10">
        <f>5/(0.002*10^-6)</f>
        <v>2500000000</v>
      </c>
      <c r="J10">
        <f>5/(0.002*10^-6)</f>
        <v>2500000000</v>
      </c>
      <c r="K10">
        <f>3/(0.002*10^-6)</f>
        <v>1500000000</v>
      </c>
      <c r="L10">
        <f t="shared" si="4"/>
        <v>2166666666.6666665</v>
      </c>
      <c r="M10">
        <f t="shared" si="5"/>
        <v>577350269.1896255</v>
      </c>
      <c r="N10">
        <f t="shared" si="1"/>
        <v>0.56521739130434778</v>
      </c>
      <c r="P10">
        <f>0/(0.002*10^-6)</f>
        <v>0</v>
      </c>
      <c r="Q10">
        <f>5/(0.002*10^-6)</f>
        <v>2500000000</v>
      </c>
      <c r="R10">
        <f>3/(0.002*10^-6)</f>
        <v>1500000000</v>
      </c>
      <c r="S10">
        <f t="shared" si="6"/>
        <v>1333333333.3333333</v>
      </c>
      <c r="T10">
        <f t="shared" si="7"/>
        <v>1258305739.2117918</v>
      </c>
      <c r="U10">
        <f t="shared" si="8"/>
        <v>1.3333333333333333</v>
      </c>
      <c r="W10" t="s">
        <v>15</v>
      </c>
      <c r="X10" t="s">
        <v>14</v>
      </c>
    </row>
    <row r="11" spans="1:24" x14ac:dyDescent="0.2">
      <c r="A11" t="s">
        <v>9</v>
      </c>
      <c r="B11">
        <f>21/(0.002*10^-6)</f>
        <v>10500000000</v>
      </c>
      <c r="C11">
        <f>31/(0.002*10^-6)</f>
        <v>15499999999.999998</v>
      </c>
      <c r="D11">
        <f>22/(0.002*10^-6)</f>
        <v>11000000000</v>
      </c>
      <c r="E11">
        <f t="shared" si="2"/>
        <v>12333333333.333334</v>
      </c>
      <c r="F11">
        <f t="shared" si="3"/>
        <v>2753785273.6430469</v>
      </c>
      <c r="G11">
        <f t="shared" si="0"/>
        <v>2.0555555555555558</v>
      </c>
      <c r="I11">
        <f>7/(0.002*10^-6)</f>
        <v>3500000000</v>
      </c>
      <c r="J11">
        <f>12/(0.002*10^-6)</f>
        <v>6000000000</v>
      </c>
      <c r="K11">
        <f>8/(0.002*10^-6)</f>
        <v>3999999999.9999995</v>
      </c>
      <c r="L11">
        <f t="shared" si="4"/>
        <v>4500000000</v>
      </c>
      <c r="M11">
        <f t="shared" si="5"/>
        <v>1322875655.5322952</v>
      </c>
      <c r="N11">
        <f t="shared" si="1"/>
        <v>2.6999999999999997</v>
      </c>
      <c r="P11">
        <f>9/(0.002*10^-6)</f>
        <v>4500000000</v>
      </c>
      <c r="Q11">
        <f>9/(0.002*10^-6)</f>
        <v>4500000000</v>
      </c>
      <c r="R11">
        <f>11/(0.002*10^-6)</f>
        <v>5500000000</v>
      </c>
      <c r="S11">
        <f t="shared" si="6"/>
        <v>4833333333.333333</v>
      </c>
      <c r="T11">
        <f t="shared" si="7"/>
        <v>577350269.18962574</v>
      </c>
      <c r="U11">
        <f t="shared" si="8"/>
        <v>9.6666666666666679</v>
      </c>
      <c r="W11" t="s">
        <v>15</v>
      </c>
      <c r="X11" t="s">
        <v>14</v>
      </c>
    </row>
    <row r="12" spans="1:24" x14ac:dyDescent="0.2">
      <c r="A12" t="s">
        <v>10</v>
      </c>
      <c r="B12">
        <f>25/(0.002*10^-6)</f>
        <v>12500000000</v>
      </c>
      <c r="C12">
        <f>24/(0.002*10^-6)</f>
        <v>12000000000</v>
      </c>
      <c r="D12">
        <f>22/(0.002*10^-6)</f>
        <v>11000000000</v>
      </c>
      <c r="E12">
        <f t="shared" si="2"/>
        <v>11833333333.333334</v>
      </c>
      <c r="F12">
        <f t="shared" si="3"/>
        <v>763762615.82597339</v>
      </c>
      <c r="G12">
        <f t="shared" si="0"/>
        <v>7.1000000000000023</v>
      </c>
      <c r="I12">
        <f>13/(0.002*10^-6)</f>
        <v>6500000000</v>
      </c>
      <c r="J12">
        <f>25/(0.002*10^-6)</f>
        <v>12500000000</v>
      </c>
      <c r="K12">
        <f>12/(0.002*10^-6)</f>
        <v>6000000000</v>
      </c>
      <c r="L12">
        <f t="shared" si="4"/>
        <v>8333333333.333333</v>
      </c>
      <c r="M12">
        <f t="shared" si="5"/>
        <v>3617089069.0351167</v>
      </c>
      <c r="N12">
        <f t="shared" si="1"/>
        <v>6.25</v>
      </c>
      <c r="P12">
        <f>6/(0.002*10^-6)</f>
        <v>3000000000</v>
      </c>
      <c r="Q12">
        <f>11/(0.002*10^-6)</f>
        <v>5500000000</v>
      </c>
      <c r="R12">
        <f>13/(0.002*10^-6)</f>
        <v>6500000000</v>
      </c>
      <c r="S12">
        <f t="shared" si="6"/>
        <v>5000000000</v>
      </c>
      <c r="T12">
        <f t="shared" si="7"/>
        <v>1802775637.7319946</v>
      </c>
      <c r="U12">
        <f t="shared" si="8"/>
        <v>1.6666666666666667</v>
      </c>
      <c r="W12" t="s">
        <v>15</v>
      </c>
      <c r="X12" t="s">
        <v>14</v>
      </c>
    </row>
    <row r="13" spans="1:24" x14ac:dyDescent="0.2">
      <c r="A13" t="s">
        <v>11</v>
      </c>
      <c r="B13">
        <f>11/(0.002*10^-6)</f>
        <v>5500000000</v>
      </c>
      <c r="C13">
        <f>12/(0.002*10^-6)</f>
        <v>6000000000</v>
      </c>
      <c r="D13">
        <f>15/(0.002*10^-6)</f>
        <v>7500000000</v>
      </c>
      <c r="E13">
        <f t="shared" si="2"/>
        <v>6333333333.333333</v>
      </c>
      <c r="F13">
        <f t="shared" si="3"/>
        <v>1040832999.7330676</v>
      </c>
      <c r="G13">
        <f t="shared" si="0"/>
        <v>3.1666666666666665</v>
      </c>
      <c r="I13">
        <f>10/(0.002*10^-6)</f>
        <v>5000000000</v>
      </c>
      <c r="J13">
        <f>19/(0.002*10^-6)</f>
        <v>9500000000</v>
      </c>
      <c r="K13">
        <f>11/(0.002*10^-6)</f>
        <v>5500000000</v>
      </c>
      <c r="L13">
        <f t="shared" si="4"/>
        <v>6666666666.666667</v>
      </c>
      <c r="M13">
        <f t="shared" si="5"/>
        <v>2466441431.1581244</v>
      </c>
      <c r="N13">
        <f t="shared" si="1"/>
        <v>4.4444444444444446</v>
      </c>
      <c r="P13">
        <f>0/(0.002*10^-6)</f>
        <v>0</v>
      </c>
      <c r="Q13">
        <f>19/(0.002*10^-6)</f>
        <v>9500000000</v>
      </c>
      <c r="R13">
        <f>22/(0.002*10^-6)</f>
        <v>11000000000</v>
      </c>
      <c r="S13">
        <f t="shared" si="6"/>
        <v>6833333333.333333</v>
      </c>
      <c r="T13">
        <f t="shared" si="7"/>
        <v>5965176722.7244272</v>
      </c>
      <c r="U13">
        <f t="shared" si="8"/>
        <v>1.28125</v>
      </c>
      <c r="W13" t="s">
        <v>15</v>
      </c>
      <c r="X13" t="s">
        <v>14</v>
      </c>
    </row>
    <row r="14" spans="1:24" x14ac:dyDescent="0.2">
      <c r="A14" t="s">
        <v>0</v>
      </c>
      <c r="B14">
        <f>0/(0.002*10^-2)</f>
        <v>0</v>
      </c>
      <c r="C14">
        <f t="shared" ref="C14:D16" si="9">1/(0.002*10^-2)</f>
        <v>49999.999999999993</v>
      </c>
      <c r="D14">
        <f t="shared" si="9"/>
        <v>49999.999999999993</v>
      </c>
      <c r="E14">
        <f t="shared" si="2"/>
        <v>33333.333333333328</v>
      </c>
      <c r="F14">
        <f t="shared" si="3"/>
        <v>28867.513459481284</v>
      </c>
      <c r="I14">
        <f>1/(0.002*10^-2)</f>
        <v>49999.999999999993</v>
      </c>
      <c r="J14">
        <f>7/(0.002*10^-2)</f>
        <v>350000</v>
      </c>
      <c r="K14">
        <f>4/(0.002*10^-2)</f>
        <v>199999.99999999997</v>
      </c>
      <c r="L14">
        <f t="shared" si="4"/>
        <v>200000</v>
      </c>
      <c r="M14">
        <f t="shared" si="5"/>
        <v>150000</v>
      </c>
      <c r="P14">
        <f>6/(0.002*10^-2)</f>
        <v>300000</v>
      </c>
      <c r="Q14">
        <f>5/(0.002*10^-2)</f>
        <v>249999.99999999997</v>
      </c>
      <c r="R14">
        <f>5/(0.002*10^-2)</f>
        <v>249999.99999999997</v>
      </c>
      <c r="S14">
        <f t="shared" si="6"/>
        <v>266666.66666666669</v>
      </c>
      <c r="T14">
        <f t="shared" si="7"/>
        <v>28867.513459481303</v>
      </c>
      <c r="W14" t="s">
        <v>28</v>
      </c>
      <c r="X14" t="s">
        <v>14</v>
      </c>
    </row>
    <row r="15" spans="1:24" x14ac:dyDescent="0.2">
      <c r="A15" t="s">
        <v>1</v>
      </c>
      <c r="B15">
        <f>12/(0.002*10^-2)</f>
        <v>600000</v>
      </c>
      <c r="C15">
        <f t="shared" si="9"/>
        <v>49999.999999999993</v>
      </c>
      <c r="D15">
        <f t="shared" si="9"/>
        <v>49999.999999999993</v>
      </c>
      <c r="E15">
        <f t="shared" si="2"/>
        <v>233333.33333333334</v>
      </c>
      <c r="F15">
        <f t="shared" si="3"/>
        <v>317542.64805429417</v>
      </c>
      <c r="I15">
        <f>3/(0.002*10^-2)</f>
        <v>150000</v>
      </c>
      <c r="J15">
        <f>1/(0.002*10^-2)</f>
        <v>49999.999999999993</v>
      </c>
      <c r="K15">
        <f>4/(0.002*10^-2)</f>
        <v>199999.99999999997</v>
      </c>
      <c r="L15">
        <f t="shared" si="4"/>
        <v>133333.33333333334</v>
      </c>
      <c r="M15">
        <f t="shared" si="5"/>
        <v>76376.261582597275</v>
      </c>
      <c r="P15">
        <f>2/(0.002*10^-1)</f>
        <v>10000</v>
      </c>
      <c r="Q15">
        <f>2/(0.002*10^-1)</f>
        <v>10000</v>
      </c>
      <c r="R15">
        <f>1/(0.002*10^-1)</f>
        <v>5000</v>
      </c>
      <c r="S15">
        <f t="shared" si="6"/>
        <v>8333.3333333333339</v>
      </c>
      <c r="T15">
        <f t="shared" si="7"/>
        <v>2886.7513459481279</v>
      </c>
      <c r="W15" t="s">
        <v>28</v>
      </c>
      <c r="X15" t="s">
        <v>14</v>
      </c>
    </row>
    <row r="16" spans="1:24" x14ac:dyDescent="0.2">
      <c r="A16" t="s">
        <v>2</v>
      </c>
      <c r="B16">
        <f>0/(0.002*10^-2)</f>
        <v>0</v>
      </c>
      <c r="C16">
        <f t="shared" si="9"/>
        <v>49999.999999999993</v>
      </c>
      <c r="D16">
        <f t="shared" si="9"/>
        <v>49999.999999999993</v>
      </c>
      <c r="E16">
        <f t="shared" si="2"/>
        <v>33333.333333333328</v>
      </c>
      <c r="F16">
        <f t="shared" si="3"/>
        <v>28867.513459481284</v>
      </c>
      <c r="I16">
        <f>1/(0.002*10^-2)</f>
        <v>49999.999999999993</v>
      </c>
      <c r="J16">
        <f>5/(0.002*10^-2)</f>
        <v>249999.99999999997</v>
      </c>
      <c r="K16">
        <f>4/(0.002*10^-2)</f>
        <v>199999.99999999997</v>
      </c>
      <c r="L16">
        <f t="shared" si="4"/>
        <v>166666.66666666663</v>
      </c>
      <c r="M16">
        <f t="shared" si="5"/>
        <v>104083.29997330665</v>
      </c>
      <c r="P16">
        <f>1/(0.002*10^-1)</f>
        <v>5000</v>
      </c>
      <c r="Q16">
        <f>1/(0.002*10^-1)</f>
        <v>5000</v>
      </c>
      <c r="R16">
        <f>0/(0.002*10^-1)</f>
        <v>0</v>
      </c>
      <c r="S16">
        <f t="shared" si="6"/>
        <v>3333.3333333333335</v>
      </c>
      <c r="T16">
        <f t="shared" si="7"/>
        <v>2886.7513459481288</v>
      </c>
      <c r="W16" t="s">
        <v>28</v>
      </c>
      <c r="X16" t="s">
        <v>14</v>
      </c>
    </row>
    <row r="17" spans="1:24" x14ac:dyDescent="0.2">
      <c r="A17" t="s">
        <v>3</v>
      </c>
      <c r="B17">
        <f>19/(0.002*10^-6)</f>
        <v>9500000000</v>
      </c>
      <c r="C17">
        <f>16/(0.002*10^-6)</f>
        <v>7999999999.999999</v>
      </c>
      <c r="D17">
        <f>22/(0.002*10^-6)</f>
        <v>11000000000</v>
      </c>
      <c r="E17">
        <f t="shared" si="2"/>
        <v>9500000000</v>
      </c>
      <c r="F17">
        <f t="shared" si="3"/>
        <v>1500000000.0000055</v>
      </c>
      <c r="I17">
        <f>6/(0.002*10^-6)</f>
        <v>3000000000</v>
      </c>
      <c r="J17">
        <f>5/(0.002*10^-6)</f>
        <v>2500000000</v>
      </c>
      <c r="K17">
        <f>8/(0.002*10^-6)</f>
        <v>3999999999.9999995</v>
      </c>
      <c r="L17">
        <f t="shared" si="4"/>
        <v>3166666666.6666665</v>
      </c>
      <c r="M17">
        <f t="shared" si="5"/>
        <v>763762615.82597244</v>
      </c>
      <c r="P17">
        <f>10/(0.002*10^-6)</f>
        <v>5000000000</v>
      </c>
      <c r="Q17">
        <f>10/(0.002*10^-6)</f>
        <v>5000000000</v>
      </c>
      <c r="R17">
        <f>10/(0.002*10^-6)</f>
        <v>5000000000</v>
      </c>
      <c r="S17">
        <f t="shared" si="6"/>
        <v>5000000000</v>
      </c>
      <c r="T17">
        <f t="shared" si="7"/>
        <v>0</v>
      </c>
      <c r="W17" t="s">
        <v>28</v>
      </c>
      <c r="X17" t="s">
        <v>14</v>
      </c>
    </row>
    <row r="18" spans="1:24" x14ac:dyDescent="0.2">
      <c r="A18" t="s">
        <v>4</v>
      </c>
      <c r="B18">
        <f>14/(0.002*10^-6)</f>
        <v>7000000000</v>
      </c>
      <c r="C18">
        <f>16/(0.002*10^-6)</f>
        <v>7999999999.999999</v>
      </c>
      <c r="D18">
        <f>10/(0.002*10^-6)</f>
        <v>5000000000</v>
      </c>
      <c r="E18">
        <f t="shared" si="2"/>
        <v>6666666666.666667</v>
      </c>
      <c r="F18">
        <f t="shared" si="3"/>
        <v>1527525231.6519449</v>
      </c>
      <c r="I18">
        <f>18/(0.002*10^-6)</f>
        <v>9000000000</v>
      </c>
      <c r="J18">
        <f>19/(0.002*10^-6)</f>
        <v>9500000000</v>
      </c>
      <c r="K18">
        <f>17/(0.002*10^-6)</f>
        <v>8499999999.999999</v>
      </c>
      <c r="L18">
        <f t="shared" si="4"/>
        <v>9000000000</v>
      </c>
      <c r="M18">
        <f t="shared" si="5"/>
        <v>500000000.00000048</v>
      </c>
      <c r="P18">
        <f>4/(0.002*10^-6)</f>
        <v>1999999999.9999998</v>
      </c>
      <c r="Q18">
        <f>9/(0.002*10^-6)</f>
        <v>4500000000</v>
      </c>
      <c r="R18">
        <f>3/(0.002*10^-6)</f>
        <v>1500000000</v>
      </c>
      <c r="S18">
        <f t="shared" si="6"/>
        <v>2666666666.6666665</v>
      </c>
      <c r="T18">
        <f t="shared" si="7"/>
        <v>1607275126.8321593</v>
      </c>
      <c r="W18" t="s">
        <v>28</v>
      </c>
      <c r="X18" t="s">
        <v>14</v>
      </c>
    </row>
    <row r="19" spans="1:24" x14ac:dyDescent="0.2">
      <c r="A19" t="s">
        <v>5</v>
      </c>
      <c r="B19">
        <f>12/(0.002*10^-6)</f>
        <v>6000000000</v>
      </c>
      <c r="C19">
        <f>10/(0.002*10^-6)</f>
        <v>5000000000</v>
      </c>
      <c r="D19">
        <f>9/(0.002*10^-6)</f>
        <v>4500000000</v>
      </c>
      <c r="E19">
        <f t="shared" si="2"/>
        <v>5166666666.666667</v>
      </c>
      <c r="F19">
        <f t="shared" si="3"/>
        <v>763762615.82597518</v>
      </c>
      <c r="I19">
        <f>6/(0.002*10^-6)</f>
        <v>3000000000</v>
      </c>
      <c r="J19">
        <f>6/(0.002*10^-6)</f>
        <v>3000000000</v>
      </c>
      <c r="K19">
        <f>8/(0.002*10^-6)</f>
        <v>3999999999.9999995</v>
      </c>
      <c r="L19">
        <f t="shared" si="4"/>
        <v>3333333333.3333335</v>
      </c>
      <c r="M19">
        <f t="shared" si="5"/>
        <v>577350269.18962455</v>
      </c>
      <c r="P19">
        <f>12/(0.002*10^-6)</f>
        <v>6000000000</v>
      </c>
      <c r="Q19">
        <f>11/(0.002*10^-6)</f>
        <v>5500000000</v>
      </c>
      <c r="R19">
        <f>13/(0.002*10^-6)</f>
        <v>6500000000</v>
      </c>
      <c r="S19">
        <f t="shared" si="6"/>
        <v>6000000000</v>
      </c>
      <c r="T19">
        <f t="shared" si="7"/>
        <v>500000000</v>
      </c>
      <c r="W19" t="s">
        <v>28</v>
      </c>
      <c r="X19" t="s">
        <v>14</v>
      </c>
    </row>
    <row r="20" spans="1:24" x14ac:dyDescent="0.2">
      <c r="A20" t="s">
        <v>6</v>
      </c>
      <c r="B20">
        <f>4/(0.002*10^-6)</f>
        <v>1999999999.9999998</v>
      </c>
      <c r="C20">
        <f>3/(0.002*10^-6)</f>
        <v>1500000000</v>
      </c>
      <c r="D20">
        <f>6/(0.002*10^-6)</f>
        <v>3000000000</v>
      </c>
      <c r="E20">
        <f t="shared" si="2"/>
        <v>2166666666.6666665</v>
      </c>
      <c r="F20">
        <f t="shared" si="3"/>
        <v>763762615.82597315</v>
      </c>
      <c r="I20">
        <f>0/(0.002*10^-6)</f>
        <v>0</v>
      </c>
      <c r="J20">
        <f>1/(0.002*10^-6)</f>
        <v>499999999.99999994</v>
      </c>
      <c r="K20">
        <f>2/(0.002*10^-6)</f>
        <v>999999999.99999988</v>
      </c>
      <c r="L20">
        <f t="shared" si="4"/>
        <v>499999999.99999994</v>
      </c>
      <c r="M20">
        <f t="shared" si="5"/>
        <v>500000000</v>
      </c>
      <c r="P20">
        <f>1/(0.002*10^-6)</f>
        <v>499999999.99999994</v>
      </c>
      <c r="Q20">
        <f>1/(0.002*10^-6)</f>
        <v>499999999.99999994</v>
      </c>
      <c r="R20">
        <f>1/(0.002*10^-6)</f>
        <v>499999999.99999994</v>
      </c>
      <c r="S20">
        <f t="shared" si="6"/>
        <v>499999999.99999994</v>
      </c>
      <c r="T20">
        <f t="shared" si="7"/>
        <v>0</v>
      </c>
      <c r="W20" t="s">
        <v>28</v>
      </c>
      <c r="X20" t="s">
        <v>14</v>
      </c>
    </row>
    <row r="21" spans="1:24" x14ac:dyDescent="0.2">
      <c r="A21" t="s">
        <v>7</v>
      </c>
      <c r="B21">
        <f>11/(0.002*10^-6)</f>
        <v>5500000000</v>
      </c>
      <c r="C21">
        <f>20/(0.002*10^-6)</f>
        <v>10000000000</v>
      </c>
      <c r="D21">
        <f>15/(0.002*10^-6)</f>
        <v>7500000000</v>
      </c>
      <c r="E21">
        <f t="shared" si="2"/>
        <v>7666666666.666667</v>
      </c>
      <c r="F21">
        <f t="shared" si="3"/>
        <v>2254624876.4114461</v>
      </c>
      <c r="I21">
        <f>6/(0.002*10^-6)</f>
        <v>3000000000</v>
      </c>
      <c r="J21">
        <f>3/(0.002*10^-6)</f>
        <v>1500000000</v>
      </c>
      <c r="K21">
        <f>5/(0.002*10^-6)</f>
        <v>2500000000</v>
      </c>
      <c r="L21">
        <f t="shared" si="4"/>
        <v>2333333333.3333335</v>
      </c>
      <c r="M21">
        <f t="shared" si="5"/>
        <v>763762615.82597315</v>
      </c>
      <c r="P21">
        <f>14/(0.002*10^-6)</f>
        <v>7000000000</v>
      </c>
      <c r="Q21">
        <f>14/(0.002*10^-6)</f>
        <v>7000000000</v>
      </c>
      <c r="R21">
        <f>21/(0.002*10^-6)</f>
        <v>10500000000</v>
      </c>
      <c r="S21">
        <f t="shared" si="6"/>
        <v>8166666666.666667</v>
      </c>
      <c r="T21">
        <f t="shared" si="7"/>
        <v>2020725942.163693</v>
      </c>
      <c r="W21" t="s">
        <v>28</v>
      </c>
      <c r="X21" t="s">
        <v>14</v>
      </c>
    </row>
    <row r="22" spans="1:24" x14ac:dyDescent="0.2">
      <c r="A22" t="s">
        <v>8</v>
      </c>
      <c r="B22">
        <f>9/(0.002*10^-6)</f>
        <v>4500000000</v>
      </c>
      <c r="C22">
        <f>9/(0.002*10^-6)</f>
        <v>4500000000</v>
      </c>
      <c r="D22">
        <f>20/(0.002*10^-6)</f>
        <v>10000000000</v>
      </c>
      <c r="E22">
        <f t="shared" si="2"/>
        <v>6333333333.333333</v>
      </c>
      <c r="F22">
        <f t="shared" si="3"/>
        <v>3175426480.542942</v>
      </c>
      <c r="I22">
        <f>6/(0.002*10^-6)</f>
        <v>3000000000</v>
      </c>
      <c r="J22">
        <f>7/(0.002*10^-6)</f>
        <v>3500000000</v>
      </c>
      <c r="K22">
        <f>10/(0.002*10^-6)</f>
        <v>5000000000</v>
      </c>
      <c r="L22">
        <f t="shared" si="4"/>
        <v>3833333333.3333335</v>
      </c>
      <c r="M22">
        <f t="shared" si="5"/>
        <v>1040832999.7330657</v>
      </c>
      <c r="P22">
        <f>3/(0.002*10^-6)</f>
        <v>1500000000</v>
      </c>
      <c r="Q22">
        <f>2/(0.002*10^-6)</f>
        <v>999999999.99999988</v>
      </c>
      <c r="R22">
        <f>1/(0.002*10^-6)</f>
        <v>499999999.99999994</v>
      </c>
      <c r="S22">
        <f t="shared" si="6"/>
        <v>1000000000</v>
      </c>
      <c r="T22">
        <f t="shared" si="7"/>
        <v>500000000</v>
      </c>
      <c r="W22" t="s">
        <v>28</v>
      </c>
      <c r="X22" t="s">
        <v>14</v>
      </c>
    </row>
    <row r="23" spans="1:24" x14ac:dyDescent="0.2">
      <c r="A23" t="s">
        <v>9</v>
      </c>
      <c r="B23">
        <f>9/(0.002*10^-6)</f>
        <v>4500000000</v>
      </c>
      <c r="C23">
        <f>12/(0.002*10^-6)</f>
        <v>6000000000</v>
      </c>
      <c r="D23">
        <f>15/(0.002*10^-6)</f>
        <v>7500000000</v>
      </c>
      <c r="E23">
        <f t="shared" si="2"/>
        <v>6000000000</v>
      </c>
      <c r="F23">
        <f t="shared" si="3"/>
        <v>1500000000</v>
      </c>
      <c r="I23">
        <f>5/(0.002*10^-6)</f>
        <v>2500000000</v>
      </c>
      <c r="J23">
        <f>1/(0.002*10^-6)</f>
        <v>499999999.99999994</v>
      </c>
      <c r="K23">
        <f>4/(0.002*10^-6)</f>
        <v>1999999999.9999998</v>
      </c>
      <c r="L23">
        <f t="shared" si="4"/>
        <v>1666666666.6666667</v>
      </c>
      <c r="M23">
        <f t="shared" si="5"/>
        <v>1040832999.7330664</v>
      </c>
      <c r="P23">
        <f>1/(0.002*10^-6)</f>
        <v>499999999.99999994</v>
      </c>
      <c r="Q23">
        <f>1/(0.002*10^-6)</f>
        <v>499999999.99999994</v>
      </c>
      <c r="R23">
        <f>1/(0.002*10^-6)</f>
        <v>499999999.99999994</v>
      </c>
      <c r="S23">
        <f t="shared" si="6"/>
        <v>499999999.99999994</v>
      </c>
      <c r="T23">
        <f t="shared" si="7"/>
        <v>0</v>
      </c>
      <c r="W23" t="s">
        <v>28</v>
      </c>
      <c r="X23" t="s">
        <v>14</v>
      </c>
    </row>
    <row r="24" spans="1:24" x14ac:dyDescent="0.2">
      <c r="A24" t="s">
        <v>10</v>
      </c>
      <c r="B24">
        <f>4/(0.002*10^-6)</f>
        <v>1999999999.9999998</v>
      </c>
      <c r="C24">
        <f>4/(0.002*10^-6)</f>
        <v>1999999999.9999998</v>
      </c>
      <c r="D24">
        <f>2/(0.002*10^-6)</f>
        <v>999999999.99999988</v>
      </c>
      <c r="E24">
        <f t="shared" si="2"/>
        <v>1666666666.6666663</v>
      </c>
      <c r="F24">
        <f t="shared" si="3"/>
        <v>577350269.18962586</v>
      </c>
      <c r="I24">
        <f>1/(0.002*10^-6)</f>
        <v>499999999.99999994</v>
      </c>
      <c r="J24">
        <f>3/(0.002*10^-6)</f>
        <v>1500000000</v>
      </c>
      <c r="K24">
        <f>4/(0.002*10^-6)</f>
        <v>1999999999.9999998</v>
      </c>
      <c r="L24">
        <f t="shared" si="4"/>
        <v>1333333333.3333333</v>
      </c>
      <c r="M24">
        <f t="shared" si="5"/>
        <v>763762615.82597315</v>
      </c>
      <c r="P24">
        <f>4/(0.002*10^-6)</f>
        <v>1999999999.9999998</v>
      </c>
      <c r="Q24">
        <f>5/(0.002*10^-6)</f>
        <v>2500000000</v>
      </c>
      <c r="R24">
        <f>9/(0.002*10^-6)</f>
        <v>4500000000</v>
      </c>
      <c r="S24">
        <f t="shared" si="6"/>
        <v>3000000000</v>
      </c>
      <c r="T24">
        <f t="shared" si="7"/>
        <v>1322875655.5322952</v>
      </c>
      <c r="W24" t="s">
        <v>28</v>
      </c>
      <c r="X24" t="s">
        <v>14</v>
      </c>
    </row>
    <row r="25" spans="1:24" x14ac:dyDescent="0.2">
      <c r="A25" t="s">
        <v>11</v>
      </c>
      <c r="B25">
        <f>4/(0.002*10^-6)</f>
        <v>1999999999.9999998</v>
      </c>
      <c r="C25">
        <f>3/(0.002*10^-6)</f>
        <v>1500000000</v>
      </c>
      <c r="D25">
        <f>5/(0.002*10^-6)</f>
        <v>2500000000</v>
      </c>
      <c r="E25">
        <f t="shared" si="2"/>
        <v>2000000000</v>
      </c>
      <c r="F25">
        <f t="shared" si="3"/>
        <v>500000000</v>
      </c>
      <c r="I25">
        <f>2/(0.002*10^-6)</f>
        <v>999999999.99999988</v>
      </c>
      <c r="J25">
        <f>3/(0.002*10^-6)</f>
        <v>1500000000</v>
      </c>
      <c r="K25">
        <f>4/(0.002*10^-6)</f>
        <v>1999999999.9999998</v>
      </c>
      <c r="L25">
        <f t="shared" si="4"/>
        <v>1500000000</v>
      </c>
      <c r="M25">
        <f t="shared" si="5"/>
        <v>499999999.99999946</v>
      </c>
      <c r="P25">
        <f>12/(0.002*10^-6)</f>
        <v>6000000000</v>
      </c>
      <c r="Q25">
        <f>9/(0.002*10^-6)</f>
        <v>4500000000</v>
      </c>
      <c r="R25">
        <f>11/(0.002*10^-6)</f>
        <v>5500000000</v>
      </c>
      <c r="S25">
        <f t="shared" si="6"/>
        <v>5333333333.333333</v>
      </c>
      <c r="T25">
        <f t="shared" si="7"/>
        <v>763762615.82597518</v>
      </c>
      <c r="W25" t="s">
        <v>28</v>
      </c>
      <c r="X25" t="s">
        <v>14</v>
      </c>
    </row>
    <row r="26" spans="1:24" x14ac:dyDescent="0.2">
      <c r="A26" t="s">
        <v>0</v>
      </c>
      <c r="B26">
        <f>0/(0.002*10^-4)</f>
        <v>0</v>
      </c>
      <c r="C26">
        <f>2/(0.002*10^-4)</f>
        <v>10000000</v>
      </c>
      <c r="D26">
        <f>3/(0.002*10^-4)</f>
        <v>14999999.999999998</v>
      </c>
      <c r="E26">
        <f t="shared" si="2"/>
        <v>8333333.333333333</v>
      </c>
      <c r="F26">
        <f t="shared" si="3"/>
        <v>7637626.1582597308</v>
      </c>
      <c r="H26">
        <v>1</v>
      </c>
      <c r="I26">
        <f>3/(0.002*10^-5)</f>
        <v>150000000</v>
      </c>
      <c r="J26">
        <f>6/(0.002*10^-5)</f>
        <v>300000000</v>
      </c>
      <c r="K26">
        <f>0/(0.002*10^-5)</f>
        <v>0</v>
      </c>
      <c r="L26">
        <f t="shared" si="4"/>
        <v>150000000</v>
      </c>
      <c r="M26">
        <f t="shared" si="5"/>
        <v>150000000</v>
      </c>
      <c r="N26">
        <v>1</v>
      </c>
      <c r="P26">
        <f>11/(0.002*10^-6)</f>
        <v>5500000000</v>
      </c>
      <c r="Q26">
        <f>11/(0.002*10^-6)</f>
        <v>5500000000</v>
      </c>
      <c r="R26">
        <f>6/(0.002*10^-6)</f>
        <v>3000000000</v>
      </c>
      <c r="S26">
        <f>AVERAGE(P26:R26)</f>
        <v>4666666666.666667</v>
      </c>
      <c r="T26">
        <f>STDEV(P26:R26)</f>
        <v>1443375672.9740639</v>
      </c>
      <c r="U26">
        <v>1</v>
      </c>
      <c r="W26" t="s">
        <v>15</v>
      </c>
      <c r="X26" t="s">
        <v>29</v>
      </c>
    </row>
    <row r="27" spans="1:24" x14ac:dyDescent="0.2">
      <c r="A27" t="s">
        <v>1</v>
      </c>
      <c r="B27">
        <f>4/(0.002*10^-5)</f>
        <v>200000000</v>
      </c>
      <c r="C27">
        <f>5/(0.002*10^-5)</f>
        <v>250000000</v>
      </c>
      <c r="D27">
        <f>6/(0.002*10^-5)</f>
        <v>300000000</v>
      </c>
      <c r="E27">
        <f t="shared" si="2"/>
        <v>250000000</v>
      </c>
      <c r="F27">
        <f t="shared" si="3"/>
        <v>50000000</v>
      </c>
      <c r="H27">
        <v>1</v>
      </c>
      <c r="I27">
        <f>9/(0.002*10^-5)</f>
        <v>450000000</v>
      </c>
      <c r="J27">
        <f>11/(0.002*10^-5)</f>
        <v>550000000</v>
      </c>
      <c r="K27">
        <f>11/(0.002*10^-5)</f>
        <v>550000000</v>
      </c>
      <c r="L27">
        <f t="shared" si="4"/>
        <v>516666666.66666669</v>
      </c>
      <c r="M27">
        <f t="shared" si="5"/>
        <v>57735026.918962575</v>
      </c>
      <c r="N27">
        <v>1</v>
      </c>
      <c r="P27">
        <f>0/(0.002*10^-6)</f>
        <v>0</v>
      </c>
      <c r="Q27">
        <f>4/(0.002*10^-6)</f>
        <v>1999999999.9999998</v>
      </c>
      <c r="R27">
        <f>1/(0.002*10^-6)</f>
        <v>499999999.99999994</v>
      </c>
      <c r="S27">
        <f t="shared" si="6"/>
        <v>833333333.33333313</v>
      </c>
      <c r="T27">
        <f t="shared" si="7"/>
        <v>1040832999.7330663</v>
      </c>
      <c r="U27">
        <v>1</v>
      </c>
      <c r="W27" t="s">
        <v>15</v>
      </c>
      <c r="X27" t="s">
        <v>29</v>
      </c>
    </row>
    <row r="28" spans="1:24" x14ac:dyDescent="0.2">
      <c r="A28" t="s">
        <v>2</v>
      </c>
      <c r="B28">
        <f>0/(0.002*10^-5)</f>
        <v>0</v>
      </c>
      <c r="C28">
        <f>3/(0.002*10^-5)</f>
        <v>150000000</v>
      </c>
      <c r="D28">
        <f>1/(0.002*10^-5)</f>
        <v>50000000</v>
      </c>
      <c r="E28">
        <f t="shared" si="2"/>
        <v>66666666.666666664</v>
      </c>
      <c r="F28">
        <f t="shared" si="3"/>
        <v>76376261.58259733</v>
      </c>
      <c r="H28">
        <v>1</v>
      </c>
      <c r="I28">
        <f>1/(0.002*10^-6)</f>
        <v>499999999.99999994</v>
      </c>
      <c r="J28">
        <f>1/(0.002*10^-6)</f>
        <v>499999999.99999994</v>
      </c>
      <c r="K28">
        <f>2/(0.002*10^-6)</f>
        <v>999999999.99999988</v>
      </c>
      <c r="L28">
        <f t="shared" si="4"/>
        <v>666666666.66666663</v>
      </c>
      <c r="M28">
        <f t="shared" si="5"/>
        <v>288675134.59481275</v>
      </c>
      <c r="N28">
        <v>1</v>
      </c>
      <c r="P28">
        <f>4/(0.002*10^-6)</f>
        <v>1999999999.9999998</v>
      </c>
      <c r="Q28">
        <f>4/(0.002*10^-6)</f>
        <v>1999999999.9999998</v>
      </c>
      <c r="R28">
        <f>7/(0.002*10^-6)</f>
        <v>3500000000</v>
      </c>
      <c r="S28">
        <f t="shared" si="6"/>
        <v>2500000000</v>
      </c>
      <c r="T28">
        <f t="shared" si="7"/>
        <v>866025403.78443861</v>
      </c>
      <c r="U28">
        <v>1</v>
      </c>
      <c r="W28" t="s">
        <v>15</v>
      </c>
      <c r="X28" t="s">
        <v>29</v>
      </c>
    </row>
    <row r="29" spans="1:24" x14ac:dyDescent="0.2">
      <c r="A29" t="s">
        <v>6</v>
      </c>
      <c r="B29">
        <f>6/(0.002*10^-1)</f>
        <v>30000</v>
      </c>
      <c r="C29">
        <f>8/(0.002*10^-1)</f>
        <v>40000</v>
      </c>
      <c r="D29">
        <f>7/(0.002*10^-1)</f>
        <v>35000</v>
      </c>
      <c r="E29">
        <f t="shared" si="2"/>
        <v>35000</v>
      </c>
      <c r="F29">
        <f t="shared" si="3"/>
        <v>5000</v>
      </c>
      <c r="H29">
        <f t="shared" ref="H29:H34" si="10">E29/(E29+E41)</f>
        <v>0.72413793103448276</v>
      </c>
      <c r="I29">
        <f t="shared" ref="I29:K31" si="11">1/(0.002*10^-4)</f>
        <v>5000000</v>
      </c>
      <c r="J29">
        <f t="shared" si="11"/>
        <v>5000000</v>
      </c>
      <c r="K29">
        <f t="shared" si="11"/>
        <v>5000000</v>
      </c>
      <c r="L29">
        <f t="shared" si="4"/>
        <v>5000000</v>
      </c>
      <c r="M29">
        <f t="shared" si="5"/>
        <v>0</v>
      </c>
      <c r="N29">
        <f t="shared" ref="N29:N34" si="12">L29/(L29+L41)</f>
        <v>0.33333333333333331</v>
      </c>
      <c r="P29">
        <f>4/(0.002*10^-2)</f>
        <v>199999.99999999997</v>
      </c>
      <c r="Q29">
        <f>3/(0.002*10^-2)</f>
        <v>150000</v>
      </c>
      <c r="R29">
        <f>2/(0.002*10^-2)</f>
        <v>99999.999999999985</v>
      </c>
      <c r="S29">
        <f t="shared" si="6"/>
        <v>150000</v>
      </c>
      <c r="T29">
        <f t="shared" si="7"/>
        <v>49999.999999999927</v>
      </c>
      <c r="U29">
        <f t="shared" ref="U29:U34" si="13">S29/(S29+S41)</f>
        <v>0.69230769230769229</v>
      </c>
      <c r="W29" t="s">
        <v>15</v>
      </c>
      <c r="X29" t="s">
        <v>29</v>
      </c>
    </row>
    <row r="30" spans="1:24" x14ac:dyDescent="0.2">
      <c r="A30" t="s">
        <v>7</v>
      </c>
      <c r="B30">
        <f>6/(0.002*10^-1)</f>
        <v>30000</v>
      </c>
      <c r="C30">
        <f>2/(0.002*10^-1)</f>
        <v>10000</v>
      </c>
      <c r="D30">
        <f>0/(0.002*10^-1)</f>
        <v>0</v>
      </c>
      <c r="E30">
        <f t="shared" si="2"/>
        <v>13333.333333333334</v>
      </c>
      <c r="F30">
        <f t="shared" si="3"/>
        <v>15275.252316519467</v>
      </c>
      <c r="H30">
        <f t="shared" si="10"/>
        <v>0.79999999999999993</v>
      </c>
      <c r="I30">
        <f t="shared" si="11"/>
        <v>5000000</v>
      </c>
      <c r="J30">
        <f t="shared" si="11"/>
        <v>5000000</v>
      </c>
      <c r="K30">
        <f t="shared" si="11"/>
        <v>5000000</v>
      </c>
      <c r="L30">
        <f t="shared" si="4"/>
        <v>5000000</v>
      </c>
      <c r="M30">
        <f t="shared" si="5"/>
        <v>0</v>
      </c>
      <c r="N30">
        <f t="shared" si="12"/>
        <v>0.3</v>
      </c>
      <c r="P30">
        <f>3/(0.002*10^-1)</f>
        <v>15000</v>
      </c>
      <c r="Q30">
        <f>2/(0.002*10^-1)</f>
        <v>10000</v>
      </c>
      <c r="R30">
        <f>1/(0.002*10^-1)</f>
        <v>5000</v>
      </c>
      <c r="S30">
        <f t="shared" si="6"/>
        <v>10000</v>
      </c>
      <c r="T30">
        <f t="shared" si="7"/>
        <v>5000</v>
      </c>
      <c r="U30">
        <f t="shared" si="13"/>
        <v>0.6</v>
      </c>
      <c r="W30" t="s">
        <v>15</v>
      </c>
      <c r="X30" t="s">
        <v>29</v>
      </c>
    </row>
    <row r="31" spans="1:24" x14ac:dyDescent="0.2">
      <c r="A31" t="s">
        <v>8</v>
      </c>
      <c r="B31">
        <f>5/(0.002*10^-1)</f>
        <v>25000</v>
      </c>
      <c r="C31">
        <f>3/(0.002*10^-1)</f>
        <v>15000</v>
      </c>
      <c r="D31">
        <f>2/(0.002*10^-1)</f>
        <v>10000</v>
      </c>
      <c r="E31">
        <f t="shared" si="2"/>
        <v>16666.666666666668</v>
      </c>
      <c r="F31">
        <f t="shared" si="3"/>
        <v>7637.6261582597317</v>
      </c>
      <c r="H31">
        <f t="shared" si="10"/>
        <v>0.66666666666666674</v>
      </c>
      <c r="I31">
        <f t="shared" si="11"/>
        <v>5000000</v>
      </c>
      <c r="J31">
        <f t="shared" si="11"/>
        <v>5000000</v>
      </c>
      <c r="K31">
        <f t="shared" si="11"/>
        <v>5000000</v>
      </c>
      <c r="L31">
        <f t="shared" si="4"/>
        <v>5000000</v>
      </c>
      <c r="M31">
        <f t="shared" si="5"/>
        <v>0</v>
      </c>
      <c r="N31">
        <f t="shared" si="12"/>
        <v>0.25</v>
      </c>
      <c r="O31" s="1"/>
      <c r="P31">
        <f>1/(0.002*10^-2)</f>
        <v>49999.999999999993</v>
      </c>
      <c r="Q31">
        <f>4/(0.002*10^-2)</f>
        <v>199999.99999999997</v>
      </c>
      <c r="R31">
        <f>1/(0.002*10^-2)</f>
        <v>49999.999999999993</v>
      </c>
      <c r="S31">
        <f t="shared" si="6"/>
        <v>99999.999999999985</v>
      </c>
      <c r="T31">
        <f t="shared" si="7"/>
        <v>86602.540378443853</v>
      </c>
      <c r="U31">
        <f t="shared" si="13"/>
        <v>0.375</v>
      </c>
      <c r="W31" t="s">
        <v>15</v>
      </c>
      <c r="X31" t="s">
        <v>29</v>
      </c>
    </row>
    <row r="32" spans="1:24" x14ac:dyDescent="0.2">
      <c r="A32" t="s">
        <v>9</v>
      </c>
      <c r="B32">
        <f>10/(0.002*10^-4)</f>
        <v>49999999.999999993</v>
      </c>
      <c r="C32">
        <f>0/(0.002*10^-4)</f>
        <v>0</v>
      </c>
      <c r="D32">
        <f>3/(0.002*10^-4)</f>
        <v>14999999.999999998</v>
      </c>
      <c r="E32">
        <f t="shared" si="2"/>
        <v>21666666.666666664</v>
      </c>
      <c r="F32">
        <f t="shared" si="3"/>
        <v>25658007.197234418</v>
      </c>
      <c r="H32">
        <f t="shared" si="10"/>
        <v>0.68421052631578949</v>
      </c>
      <c r="I32">
        <f>6/(0.002*10^-6)</f>
        <v>3000000000</v>
      </c>
      <c r="J32">
        <f>1/(0.002*10^-6)</f>
        <v>499999999.99999994</v>
      </c>
      <c r="K32">
        <f>1/(0.002*10^-6)</f>
        <v>499999999.99999994</v>
      </c>
      <c r="L32">
        <f t="shared" si="4"/>
        <v>1333333333.3333333</v>
      </c>
      <c r="M32">
        <f t="shared" si="5"/>
        <v>1443375672.9740646</v>
      </c>
      <c r="N32">
        <f t="shared" si="12"/>
        <v>1</v>
      </c>
      <c r="O32" s="1"/>
      <c r="P32">
        <f>2/(0.002*10^-6)</f>
        <v>999999999.99999988</v>
      </c>
      <c r="Q32">
        <f>1/(0.002*10^-6)</f>
        <v>499999999.99999994</v>
      </c>
      <c r="R32">
        <f>0/(0.002*10^-6)</f>
        <v>0</v>
      </c>
      <c r="S32">
        <f t="shared" si="6"/>
        <v>499999999.99999994</v>
      </c>
      <c r="T32">
        <f t="shared" si="7"/>
        <v>500000000</v>
      </c>
      <c r="U32">
        <f t="shared" si="13"/>
        <v>1</v>
      </c>
      <c r="W32" t="s">
        <v>15</v>
      </c>
      <c r="X32" t="s">
        <v>29</v>
      </c>
    </row>
    <row r="33" spans="1:24" x14ac:dyDescent="0.2">
      <c r="A33" t="s">
        <v>10</v>
      </c>
      <c r="B33">
        <f>6/(0.002*10^-4)</f>
        <v>29999999.999999996</v>
      </c>
      <c r="C33">
        <f>1/(0.002*10^-4)</f>
        <v>5000000</v>
      </c>
      <c r="D33">
        <f>2/(0.002*10^-4)</f>
        <v>10000000</v>
      </c>
      <c r="E33">
        <f t="shared" si="2"/>
        <v>15000000</v>
      </c>
      <c r="F33">
        <f t="shared" si="3"/>
        <v>13228756.555322949</v>
      </c>
      <c r="H33">
        <f t="shared" si="10"/>
        <v>0.75</v>
      </c>
      <c r="I33">
        <f>6/(0.002*10^-5)</f>
        <v>300000000</v>
      </c>
      <c r="J33">
        <f>8/(0.002*10^-5)</f>
        <v>400000000</v>
      </c>
      <c r="K33">
        <f>2/(0.002*10^-5)</f>
        <v>100000000</v>
      </c>
      <c r="L33">
        <f t="shared" si="4"/>
        <v>266666666.66666666</v>
      </c>
      <c r="M33">
        <f t="shared" si="5"/>
        <v>152752523.16519466</v>
      </c>
      <c r="N33">
        <f t="shared" si="12"/>
        <v>1</v>
      </c>
      <c r="O33" s="1"/>
      <c r="P33">
        <f>2/(0.002*10^-6)</f>
        <v>999999999.99999988</v>
      </c>
      <c r="Q33">
        <f>2/(0.002*10^-6)</f>
        <v>999999999.99999988</v>
      </c>
      <c r="R33">
        <f>1/(0.002*10^-6)</f>
        <v>499999999.99999994</v>
      </c>
      <c r="S33">
        <f t="shared" si="6"/>
        <v>833333333.33333313</v>
      </c>
      <c r="T33">
        <f t="shared" si="7"/>
        <v>288675134.59481293</v>
      </c>
      <c r="U33">
        <f t="shared" si="13"/>
        <v>0.55555555555555547</v>
      </c>
      <c r="W33" t="s">
        <v>15</v>
      </c>
      <c r="X33" t="s">
        <v>29</v>
      </c>
    </row>
    <row r="34" spans="1:24" x14ac:dyDescent="0.2">
      <c r="A34" t="s">
        <v>11</v>
      </c>
      <c r="B34">
        <f>1/(0.002*10^-3)</f>
        <v>500000</v>
      </c>
      <c r="C34">
        <f>11/(0.002*10^-3)</f>
        <v>5500000</v>
      </c>
      <c r="D34">
        <f>4/(0.002*10^-3)</f>
        <v>2000000</v>
      </c>
      <c r="E34">
        <f t="shared" si="2"/>
        <v>2666666.6666666665</v>
      </c>
      <c r="F34">
        <f t="shared" si="3"/>
        <v>2565800.7197234421</v>
      </c>
      <c r="H34">
        <f t="shared" si="10"/>
        <v>0.61538461538461542</v>
      </c>
      <c r="I34">
        <f>5/(0.002*10^-5)</f>
        <v>250000000</v>
      </c>
      <c r="J34">
        <f>3/(0.002*10^-5)</f>
        <v>150000000</v>
      </c>
      <c r="K34">
        <f>10/(0.002*10^-5)</f>
        <v>500000000</v>
      </c>
      <c r="L34">
        <f t="shared" si="4"/>
        <v>300000000</v>
      </c>
      <c r="M34">
        <f t="shared" si="5"/>
        <v>180277563.77319947</v>
      </c>
      <c r="N34">
        <f t="shared" si="12"/>
        <v>1</v>
      </c>
      <c r="O34" s="1"/>
      <c r="P34">
        <f>2/(0.002*10^-6)</f>
        <v>999999999.99999988</v>
      </c>
      <c r="Q34">
        <f>2/(0.002*10^-6)</f>
        <v>999999999.99999988</v>
      </c>
      <c r="R34">
        <f>2/(0.002*10^-6)</f>
        <v>999999999.99999988</v>
      </c>
      <c r="S34">
        <f t="shared" si="6"/>
        <v>999999999.99999988</v>
      </c>
      <c r="T34">
        <f t="shared" si="7"/>
        <v>0</v>
      </c>
      <c r="U34">
        <f t="shared" si="13"/>
        <v>1</v>
      </c>
      <c r="W34" t="s">
        <v>15</v>
      </c>
      <c r="X34" t="s">
        <v>29</v>
      </c>
    </row>
    <row r="35" spans="1:24" x14ac:dyDescent="0.2">
      <c r="A35" t="s">
        <v>30</v>
      </c>
      <c r="B35">
        <f>2/(0.002*10^-6)</f>
        <v>999999999.99999988</v>
      </c>
      <c r="C35">
        <f>1/(0.002*10^-6)</f>
        <v>499999999.99999994</v>
      </c>
      <c r="D35">
        <f>1/(0.002*10^-6)</f>
        <v>499999999.99999994</v>
      </c>
      <c r="E35">
        <f t="shared" si="2"/>
        <v>666666666.66666663</v>
      </c>
      <c r="F35">
        <f t="shared" si="3"/>
        <v>288675134.59481293</v>
      </c>
      <c r="H35">
        <v>1</v>
      </c>
      <c r="I35">
        <f>1/(0.002*10^-6)</f>
        <v>499999999.99999994</v>
      </c>
      <c r="J35">
        <f>2/(0.002*10^-6)</f>
        <v>999999999.99999988</v>
      </c>
      <c r="K35">
        <f>0/(0.002*10^-6)</f>
        <v>0</v>
      </c>
      <c r="L35">
        <f t="shared" si="4"/>
        <v>499999999.99999994</v>
      </c>
      <c r="M35">
        <f t="shared" si="5"/>
        <v>500000000</v>
      </c>
      <c r="N35">
        <v>1</v>
      </c>
      <c r="O35" s="1"/>
      <c r="P35">
        <f>11/(0.002*10^-5)</f>
        <v>550000000</v>
      </c>
      <c r="Q35">
        <f>12/(0.002*10^-5)</f>
        <v>600000000</v>
      </c>
      <c r="R35">
        <f>19/(0.002*10^-5)</f>
        <v>950000000</v>
      </c>
      <c r="S35">
        <f t="shared" si="6"/>
        <v>700000000</v>
      </c>
      <c r="T35">
        <f t="shared" si="7"/>
        <v>217944947.17703366</v>
      </c>
      <c r="U35">
        <f>1</f>
        <v>1</v>
      </c>
      <c r="W35" t="s">
        <v>15</v>
      </c>
      <c r="X35" t="s">
        <v>29</v>
      </c>
    </row>
    <row r="36" spans="1:24" x14ac:dyDescent="0.2">
      <c r="A36" t="s">
        <v>32</v>
      </c>
      <c r="B36">
        <f>0/(0.002*10^-6)</f>
        <v>0</v>
      </c>
      <c r="C36">
        <f>1/(0.002*10^-6)</f>
        <v>499999999.99999994</v>
      </c>
      <c r="D36">
        <f>2/(0.002*10^-6)</f>
        <v>999999999.99999988</v>
      </c>
      <c r="E36">
        <f t="shared" si="2"/>
        <v>499999999.99999994</v>
      </c>
      <c r="F36">
        <f t="shared" si="3"/>
        <v>500000000</v>
      </c>
      <c r="H36">
        <f t="shared" ref="H36:H37" si="14">E36/(E36+E48)</f>
        <v>0.5</v>
      </c>
      <c r="I36">
        <f>5/(0.002*10^-6)</f>
        <v>2500000000</v>
      </c>
      <c r="J36">
        <f>1/(0.002*10^-6)</f>
        <v>499999999.99999994</v>
      </c>
      <c r="K36">
        <f>3/(0.002*10^-6)</f>
        <v>1500000000</v>
      </c>
      <c r="L36">
        <f t="shared" si="4"/>
        <v>1500000000</v>
      </c>
      <c r="M36">
        <f t="shared" si="5"/>
        <v>1000000000</v>
      </c>
      <c r="N36">
        <f>L36/(L36+L48)</f>
        <v>0.6923076923076924</v>
      </c>
      <c r="O36" s="1"/>
      <c r="P36">
        <f>3/(0.002*10^-6)</f>
        <v>1500000000</v>
      </c>
      <c r="Q36">
        <f>5/(0.002*10^-6)</f>
        <v>2500000000</v>
      </c>
      <c r="R36">
        <f>3/(0.002*10^-6)</f>
        <v>1500000000</v>
      </c>
      <c r="S36">
        <f t="shared" si="6"/>
        <v>1833333333.3333333</v>
      </c>
      <c r="T36">
        <f t="shared" si="7"/>
        <v>577350269.1896255</v>
      </c>
      <c r="U36">
        <f>S36/(S36+S48)</f>
        <v>0.78571428571428581</v>
      </c>
      <c r="W36" t="s">
        <v>15</v>
      </c>
      <c r="X36" t="s">
        <v>29</v>
      </c>
    </row>
    <row r="37" spans="1:24" x14ac:dyDescent="0.2">
      <c r="A37" t="s">
        <v>31</v>
      </c>
      <c r="B37">
        <f>0/(0.002*10^-6)</f>
        <v>0</v>
      </c>
      <c r="C37">
        <f>4/(0.002*10^-6)</f>
        <v>1999999999.9999998</v>
      </c>
      <c r="D37">
        <f>0/(0.002*10^-6)</f>
        <v>0</v>
      </c>
      <c r="E37">
        <f t="shared" si="2"/>
        <v>666666666.66666663</v>
      </c>
      <c r="F37">
        <f t="shared" si="3"/>
        <v>1154700538.3792515</v>
      </c>
      <c r="H37">
        <f t="shared" si="14"/>
        <v>0.33333333333333331</v>
      </c>
      <c r="I37">
        <f>2/(0.002*10^-6)</f>
        <v>999999999.99999988</v>
      </c>
      <c r="J37">
        <f>2/(0.002*10^-6)</f>
        <v>999999999.99999988</v>
      </c>
      <c r="K37">
        <f>3/(0.002*10^-6)</f>
        <v>1500000000</v>
      </c>
      <c r="L37">
        <f t="shared" si="4"/>
        <v>1166666666.6666667</v>
      </c>
      <c r="M37">
        <f t="shared" si="5"/>
        <v>288675134.59481227</v>
      </c>
      <c r="N37">
        <f>L37/(L37+L49)</f>
        <v>0.33333333333333337</v>
      </c>
      <c r="O37" s="1"/>
      <c r="P37">
        <f>1/(0.002*10^-6)</f>
        <v>499999999.99999994</v>
      </c>
      <c r="Q37">
        <f>0/(0.002*10^-6)</f>
        <v>0</v>
      </c>
      <c r="R37">
        <f>5/(0.002*10^-6)</f>
        <v>2500000000</v>
      </c>
      <c r="S37">
        <f t="shared" si="6"/>
        <v>1000000000</v>
      </c>
      <c r="T37">
        <f t="shared" si="7"/>
        <v>1322875655.5322952</v>
      </c>
      <c r="U37">
        <f>S37/(S37+S49)</f>
        <v>0.35294117647058826</v>
      </c>
      <c r="W37" t="s">
        <v>15</v>
      </c>
      <c r="X37" t="s">
        <v>29</v>
      </c>
    </row>
    <row r="38" spans="1:24" x14ac:dyDescent="0.2">
      <c r="A38" t="s">
        <v>3</v>
      </c>
      <c r="B38" s="1">
        <f>3/(0.002*10^-2)</f>
        <v>150000</v>
      </c>
      <c r="C38" s="1">
        <f>1/(0.002*10^-2)</f>
        <v>49999.999999999993</v>
      </c>
      <c r="D38" s="1">
        <f>6/(0.002*10^-2)</f>
        <v>300000</v>
      </c>
      <c r="E38">
        <f t="shared" si="2"/>
        <v>166666.66666666666</v>
      </c>
      <c r="F38">
        <f t="shared" si="3"/>
        <v>125830.57392117917</v>
      </c>
      <c r="G38" s="1"/>
      <c r="H38" s="1">
        <v>0</v>
      </c>
      <c r="I38">
        <f>1/(0.002*10^-4)</f>
        <v>5000000</v>
      </c>
      <c r="J38">
        <f>3/(0.002*10^-4)</f>
        <v>14999999.999999998</v>
      </c>
      <c r="K38">
        <f>2/(0.002*10^-4)</f>
        <v>10000000</v>
      </c>
      <c r="L38">
        <f t="shared" si="4"/>
        <v>10000000</v>
      </c>
      <c r="M38">
        <f t="shared" si="5"/>
        <v>4999999.9999999972</v>
      </c>
      <c r="N38">
        <v>0</v>
      </c>
      <c r="O38" s="1"/>
      <c r="P38">
        <f>8/(0.002*10^-2)</f>
        <v>399999.99999999994</v>
      </c>
      <c r="Q38">
        <f>8/(0.002*10^-2)</f>
        <v>399999.99999999994</v>
      </c>
      <c r="R38">
        <f>4/(0.002*10^-2)</f>
        <v>199999.99999999997</v>
      </c>
      <c r="S38">
        <f t="shared" si="6"/>
        <v>333333.33333333331</v>
      </c>
      <c r="T38">
        <f t="shared" si="7"/>
        <v>115470.05383792506</v>
      </c>
      <c r="U38">
        <v>0</v>
      </c>
      <c r="W38" t="s">
        <v>28</v>
      </c>
      <c r="X38" t="s">
        <v>29</v>
      </c>
    </row>
    <row r="39" spans="1:24" x14ac:dyDescent="0.2">
      <c r="A39" t="s">
        <v>4</v>
      </c>
      <c r="B39" s="1">
        <f>3/(0.002*10^-3)</f>
        <v>1500000</v>
      </c>
      <c r="C39" s="1">
        <f>8/(0.002*10^-3)</f>
        <v>4000000</v>
      </c>
      <c r="D39" s="1">
        <f>4/(0.002*10^-3)</f>
        <v>2000000</v>
      </c>
      <c r="E39">
        <f t="shared" si="2"/>
        <v>2500000</v>
      </c>
      <c r="F39">
        <f t="shared" si="3"/>
        <v>1322875.6555322953</v>
      </c>
      <c r="G39" s="1"/>
      <c r="H39" s="1">
        <v>0</v>
      </c>
      <c r="I39">
        <f>2/(0.002*10^-6)</f>
        <v>999999999.99999988</v>
      </c>
      <c r="J39">
        <f>2/(0.002*10^-6)</f>
        <v>999999999.99999988</v>
      </c>
      <c r="K39">
        <f>1/(0.002*10^-6)</f>
        <v>499999999.99999994</v>
      </c>
      <c r="L39">
        <f t="shared" si="4"/>
        <v>833333333.33333313</v>
      </c>
      <c r="M39">
        <f t="shared" si="5"/>
        <v>288675134.59481293</v>
      </c>
      <c r="N39">
        <v>0</v>
      </c>
      <c r="O39" s="1"/>
      <c r="P39">
        <f>6/(0.002*10^-5)</f>
        <v>300000000</v>
      </c>
      <c r="Q39">
        <f>10/(0.002*10^-5)</f>
        <v>500000000</v>
      </c>
      <c r="R39">
        <f>5/(0.002*10^-5)</f>
        <v>250000000</v>
      </c>
      <c r="S39">
        <f t="shared" si="6"/>
        <v>350000000</v>
      </c>
      <c r="T39">
        <f t="shared" si="7"/>
        <v>132287565.55322953</v>
      </c>
      <c r="U39">
        <v>0</v>
      </c>
      <c r="W39" t="s">
        <v>28</v>
      </c>
      <c r="X39" t="s">
        <v>29</v>
      </c>
    </row>
    <row r="40" spans="1:24" x14ac:dyDescent="0.2">
      <c r="A40" t="s">
        <v>5</v>
      </c>
      <c r="B40" s="1">
        <f>1/(0.002*10^-1)</f>
        <v>5000</v>
      </c>
      <c r="C40" s="1">
        <f>1/(0.002*10^-1)</f>
        <v>5000</v>
      </c>
      <c r="D40" s="1">
        <f>3/(0.002*10^-1)</f>
        <v>15000</v>
      </c>
      <c r="E40">
        <f t="shared" si="2"/>
        <v>8333.3333333333339</v>
      </c>
      <c r="F40">
        <f t="shared" si="3"/>
        <v>5773.5026918962576</v>
      </c>
      <c r="G40" s="1"/>
      <c r="H40" s="2">
        <v>0</v>
      </c>
      <c r="I40">
        <f>1/(0.002*10^-4)</f>
        <v>5000000</v>
      </c>
      <c r="J40">
        <f>1/(0.002*10^-4)</f>
        <v>5000000</v>
      </c>
      <c r="K40">
        <f>1/(0.002*10^-4)</f>
        <v>5000000</v>
      </c>
      <c r="L40">
        <f t="shared" si="4"/>
        <v>5000000</v>
      </c>
      <c r="M40">
        <f t="shared" si="5"/>
        <v>0</v>
      </c>
      <c r="N40">
        <v>0</v>
      </c>
      <c r="O40" s="1"/>
      <c r="P40">
        <f>3/(0.002*10^-2)</f>
        <v>150000</v>
      </c>
      <c r="Q40">
        <f>2/(0.002*10^-2)</f>
        <v>99999.999999999985</v>
      </c>
      <c r="R40">
        <f>4/(0.002*10^-2)</f>
        <v>199999.99999999997</v>
      </c>
      <c r="S40">
        <f t="shared" si="6"/>
        <v>150000</v>
      </c>
      <c r="T40">
        <f t="shared" si="7"/>
        <v>49999.999999999927</v>
      </c>
      <c r="U40">
        <v>0</v>
      </c>
      <c r="W40" t="s">
        <v>28</v>
      </c>
      <c r="X40" t="s">
        <v>29</v>
      </c>
    </row>
    <row r="41" spans="1:24" x14ac:dyDescent="0.2">
      <c r="A41" t="s">
        <v>6</v>
      </c>
      <c r="B41" s="1">
        <f>2/(0.002*10^-1)</f>
        <v>10000</v>
      </c>
      <c r="C41" s="1">
        <f>2/(0.002*10^-1)</f>
        <v>10000</v>
      </c>
      <c r="D41" s="1">
        <f>4/(0.002*10^-1)</f>
        <v>20000</v>
      </c>
      <c r="E41">
        <f t="shared" si="2"/>
        <v>13333.333333333334</v>
      </c>
      <c r="F41">
        <f t="shared" si="3"/>
        <v>5773.5026918962585</v>
      </c>
      <c r="G41" s="1"/>
      <c r="H41" s="1"/>
      <c r="I41">
        <f>1/(0.002*10^-4)</f>
        <v>5000000</v>
      </c>
      <c r="J41">
        <f>3/(0.002*10^-4)</f>
        <v>14999999.999999998</v>
      </c>
      <c r="K41">
        <f>2/(0.002*10^-4)</f>
        <v>10000000</v>
      </c>
      <c r="L41">
        <f t="shared" si="4"/>
        <v>10000000</v>
      </c>
      <c r="M41">
        <f t="shared" si="5"/>
        <v>4999999.9999999972</v>
      </c>
      <c r="O41" s="1"/>
      <c r="P41">
        <f>2/(0.002*10^-2)</f>
        <v>99999.999999999985</v>
      </c>
      <c r="Q41">
        <f>1/(0.002*10^-2)</f>
        <v>49999.999999999993</v>
      </c>
      <c r="R41">
        <f>1/(0.002*10^-2)</f>
        <v>49999.999999999993</v>
      </c>
      <c r="S41">
        <f t="shared" si="6"/>
        <v>66666.666666666657</v>
      </c>
      <c r="T41">
        <f t="shared" si="7"/>
        <v>28867.513459481299</v>
      </c>
      <c r="W41" t="s">
        <v>28</v>
      </c>
      <c r="X41" t="s">
        <v>29</v>
      </c>
    </row>
    <row r="42" spans="1:24" x14ac:dyDescent="0.2">
      <c r="A42" t="s">
        <v>7</v>
      </c>
      <c r="B42" s="1">
        <f>1/(0.002*10^-1)</f>
        <v>5000</v>
      </c>
      <c r="C42" s="1">
        <f>1/(0.002*10^-1)</f>
        <v>5000</v>
      </c>
      <c r="D42" s="1">
        <f>0/(0.002*10^-1)</f>
        <v>0</v>
      </c>
      <c r="E42">
        <f t="shared" si="2"/>
        <v>3333.3333333333335</v>
      </c>
      <c r="F42">
        <f t="shared" si="3"/>
        <v>2886.7513459481288</v>
      </c>
      <c r="G42" s="1"/>
      <c r="H42" s="1"/>
      <c r="I42">
        <f>1/(0.002*10^-4)</f>
        <v>5000000</v>
      </c>
      <c r="J42">
        <f>4/(0.002*10^-4)</f>
        <v>20000000</v>
      </c>
      <c r="K42">
        <f>2/(0.002*10^-4)</f>
        <v>10000000</v>
      </c>
      <c r="L42">
        <f t="shared" si="4"/>
        <v>11666666.666666666</v>
      </c>
      <c r="M42">
        <f t="shared" si="5"/>
        <v>7637626.1582597336</v>
      </c>
      <c r="O42" s="1"/>
      <c r="P42">
        <f>3/(0.002*10^-1)</f>
        <v>15000</v>
      </c>
      <c r="Q42">
        <f>1/(0.002*10^-1)</f>
        <v>5000</v>
      </c>
      <c r="R42">
        <f>0/(0.002*10^-1)</f>
        <v>0</v>
      </c>
      <c r="S42">
        <f t="shared" si="6"/>
        <v>6666.666666666667</v>
      </c>
      <c r="T42">
        <f t="shared" si="7"/>
        <v>7637.6261582597335</v>
      </c>
      <c r="W42" t="s">
        <v>28</v>
      </c>
      <c r="X42" t="s">
        <v>29</v>
      </c>
    </row>
    <row r="43" spans="1:24" x14ac:dyDescent="0.2">
      <c r="A43" t="s">
        <v>8</v>
      </c>
      <c r="B43" s="1">
        <f>2/(0.002*10^-1)</f>
        <v>10000</v>
      </c>
      <c r="C43" s="1">
        <f>2/(0.002*10^-1)</f>
        <v>10000</v>
      </c>
      <c r="D43" s="1">
        <f>1/(0.002*10^-1)</f>
        <v>5000</v>
      </c>
      <c r="E43">
        <f t="shared" si="2"/>
        <v>8333.3333333333339</v>
      </c>
      <c r="F43">
        <f t="shared" si="3"/>
        <v>2886.7513459481279</v>
      </c>
      <c r="G43" s="1"/>
      <c r="H43" s="1"/>
      <c r="I43">
        <f>5/(0.002*10^-4)</f>
        <v>24999999.999999996</v>
      </c>
      <c r="J43">
        <f>2/(0.002*10^-4)</f>
        <v>10000000</v>
      </c>
      <c r="K43">
        <f>2/(0.002*10^-4)</f>
        <v>10000000</v>
      </c>
      <c r="L43">
        <f t="shared" si="4"/>
        <v>15000000</v>
      </c>
      <c r="M43">
        <f t="shared" si="5"/>
        <v>8660254.0378443822</v>
      </c>
      <c r="O43" s="1"/>
      <c r="P43">
        <f>2/(0.002*10^-2)</f>
        <v>99999.999999999985</v>
      </c>
      <c r="Q43">
        <f>2/(0.002*10^-2)</f>
        <v>99999.999999999985</v>
      </c>
      <c r="R43">
        <f>6/(0.002*10^-2)</f>
        <v>300000</v>
      </c>
      <c r="S43">
        <f t="shared" si="6"/>
        <v>166666.66666666666</v>
      </c>
      <c r="T43">
        <f t="shared" si="7"/>
        <v>115470.05383792517</v>
      </c>
      <c r="W43" t="s">
        <v>28</v>
      </c>
      <c r="X43" t="s">
        <v>29</v>
      </c>
    </row>
    <row r="44" spans="1:24" x14ac:dyDescent="0.2">
      <c r="A44" t="s">
        <v>9</v>
      </c>
      <c r="B44" s="1">
        <f>5/(0.002*10^-4)</f>
        <v>24999999.999999996</v>
      </c>
      <c r="C44" s="1">
        <f>0/(0.002*10^-4)</f>
        <v>0</v>
      </c>
      <c r="D44" s="1">
        <f>1/(0.002*10^-4)</f>
        <v>5000000</v>
      </c>
      <c r="E44">
        <f t="shared" si="2"/>
        <v>9999999.9999999981</v>
      </c>
      <c r="F44">
        <f t="shared" si="3"/>
        <v>13228756.555322953</v>
      </c>
      <c r="G44" s="1"/>
      <c r="H44" s="1"/>
      <c r="I44">
        <v>0</v>
      </c>
      <c r="J44" s="1">
        <v>0</v>
      </c>
      <c r="K44">
        <v>0</v>
      </c>
      <c r="L44">
        <f t="shared" si="4"/>
        <v>0</v>
      </c>
      <c r="M44">
        <f t="shared" si="5"/>
        <v>0</v>
      </c>
      <c r="O44" s="1"/>
      <c r="P44" s="1">
        <v>0</v>
      </c>
      <c r="Q44">
        <v>0</v>
      </c>
      <c r="R44">
        <v>0</v>
      </c>
      <c r="S44">
        <f t="shared" si="6"/>
        <v>0</v>
      </c>
      <c r="T44">
        <f t="shared" si="7"/>
        <v>0</v>
      </c>
      <c r="W44" t="s">
        <v>28</v>
      </c>
      <c r="X44" t="s">
        <v>29</v>
      </c>
    </row>
    <row r="45" spans="1:24" x14ac:dyDescent="0.2">
      <c r="A45" t="s">
        <v>10</v>
      </c>
      <c r="B45" s="1">
        <f>2/(0.002*10^-4)</f>
        <v>10000000</v>
      </c>
      <c r="C45" s="1">
        <f>1/(0.002*10^-4)</f>
        <v>5000000</v>
      </c>
      <c r="D45" s="1">
        <f>0/(0.002*10^-4)</f>
        <v>0</v>
      </c>
      <c r="E45">
        <f t="shared" si="2"/>
        <v>5000000</v>
      </c>
      <c r="F45">
        <f t="shared" si="3"/>
        <v>5000000</v>
      </c>
      <c r="G45" s="1"/>
      <c r="H45" s="1"/>
      <c r="I45">
        <v>0</v>
      </c>
      <c r="J45" s="1">
        <v>0</v>
      </c>
      <c r="K45">
        <v>0</v>
      </c>
      <c r="L45">
        <f t="shared" si="4"/>
        <v>0</v>
      </c>
      <c r="M45">
        <f t="shared" si="5"/>
        <v>0</v>
      </c>
      <c r="P45">
        <f>1/(0.002*10^-6)</f>
        <v>499999999.99999994</v>
      </c>
      <c r="Q45">
        <f>3/(0.002*10^-6)</f>
        <v>1500000000</v>
      </c>
      <c r="R45">
        <v>0</v>
      </c>
      <c r="S45">
        <f t="shared" si="6"/>
        <v>666666666.66666663</v>
      </c>
      <c r="T45">
        <f t="shared" si="7"/>
        <v>763762615.82597339</v>
      </c>
      <c r="W45" t="s">
        <v>28</v>
      </c>
      <c r="X45" t="s">
        <v>29</v>
      </c>
    </row>
    <row r="46" spans="1:24" x14ac:dyDescent="0.2">
      <c r="A46" t="s">
        <v>11</v>
      </c>
      <c r="B46" s="1">
        <f>0/(0.002*10^-3)</f>
        <v>0</v>
      </c>
      <c r="C46" s="1">
        <f>7/(0.002*10^-3)</f>
        <v>3500000</v>
      </c>
      <c r="D46" s="1">
        <f>3/(0.002*10^-3)</f>
        <v>1500000</v>
      </c>
      <c r="E46">
        <f t="shared" si="2"/>
        <v>1666666.6666666667</v>
      </c>
      <c r="F46">
        <f t="shared" si="3"/>
        <v>1755942.2921421232</v>
      </c>
      <c r="G46" s="1"/>
      <c r="H46" s="1"/>
      <c r="I46">
        <v>0</v>
      </c>
      <c r="J46" s="1">
        <v>0</v>
      </c>
      <c r="K46">
        <v>0</v>
      </c>
      <c r="L46">
        <f t="shared" si="4"/>
        <v>0</v>
      </c>
      <c r="M46">
        <f t="shared" si="5"/>
        <v>0</v>
      </c>
      <c r="P46">
        <v>0</v>
      </c>
      <c r="Q46">
        <v>0</v>
      </c>
      <c r="R46">
        <v>0</v>
      </c>
      <c r="S46">
        <f t="shared" si="6"/>
        <v>0</v>
      </c>
      <c r="T46">
        <f t="shared" si="7"/>
        <v>0</v>
      </c>
      <c r="W46" t="s">
        <v>28</v>
      </c>
      <c r="X46" t="s">
        <v>29</v>
      </c>
    </row>
    <row r="47" spans="1:24" x14ac:dyDescent="0.2">
      <c r="A47" t="s">
        <v>33</v>
      </c>
      <c r="B47" s="1">
        <f>0/(0.002*10^-7)</f>
        <v>0</v>
      </c>
      <c r="C47" s="1">
        <f>1/(0.002*10^-7)</f>
        <v>5000000000</v>
      </c>
      <c r="D47" s="1">
        <f>0/(0.002*10^-7)</f>
        <v>0</v>
      </c>
      <c r="E47">
        <f t="shared" si="2"/>
        <v>1666666666.6666667</v>
      </c>
      <c r="F47">
        <f t="shared" si="3"/>
        <v>2886751345.9481292</v>
      </c>
      <c r="G47" s="1"/>
      <c r="H47" s="1">
        <v>0</v>
      </c>
      <c r="I47">
        <f>3/(0.002*10^-6)</f>
        <v>1500000000</v>
      </c>
      <c r="J47">
        <f>3/(0.002*10^-6)</f>
        <v>1500000000</v>
      </c>
      <c r="K47">
        <f>6/(0.002*10^-6)</f>
        <v>3000000000</v>
      </c>
      <c r="L47">
        <f t="shared" si="4"/>
        <v>2000000000</v>
      </c>
      <c r="M47">
        <f t="shared" si="5"/>
        <v>866025403.78443861</v>
      </c>
      <c r="N47">
        <v>0</v>
      </c>
      <c r="P47">
        <f>1/(0.002*10^-6)</f>
        <v>499999999.99999994</v>
      </c>
      <c r="Q47">
        <f>1/(0.002*10^-6)</f>
        <v>499999999.99999994</v>
      </c>
      <c r="R47">
        <f>0/(0.002*10^-6)</f>
        <v>0</v>
      </c>
      <c r="S47">
        <f t="shared" si="6"/>
        <v>333333333.33333331</v>
      </c>
      <c r="T47">
        <f t="shared" si="7"/>
        <v>288675134.59481287</v>
      </c>
      <c r="U47">
        <v>0</v>
      </c>
      <c r="W47" t="s">
        <v>28</v>
      </c>
      <c r="X47" t="s">
        <v>29</v>
      </c>
    </row>
    <row r="48" spans="1:24" x14ac:dyDescent="0.2">
      <c r="A48" t="s">
        <v>32</v>
      </c>
      <c r="B48" s="1">
        <f>0/(0.002*10^-6)</f>
        <v>0</v>
      </c>
      <c r="C48" s="1">
        <f>1/(0.002*10^-6)</f>
        <v>499999999.99999994</v>
      </c>
      <c r="D48" s="1">
        <f>2/(0.002*10^-6)</f>
        <v>999999999.99999988</v>
      </c>
      <c r="E48">
        <f t="shared" si="2"/>
        <v>499999999.99999994</v>
      </c>
      <c r="F48">
        <f t="shared" si="3"/>
        <v>500000000</v>
      </c>
      <c r="G48" s="1"/>
      <c r="H48" s="1"/>
      <c r="I48">
        <f>3/(0.002*10^-6)</f>
        <v>1500000000</v>
      </c>
      <c r="J48">
        <f>1/(0.002*10^-6)</f>
        <v>499999999.99999994</v>
      </c>
      <c r="K48">
        <f>0/(0.002*10^-6)</f>
        <v>0</v>
      </c>
      <c r="L48">
        <f t="shared" si="4"/>
        <v>666666666.66666663</v>
      </c>
      <c r="M48">
        <f t="shared" si="5"/>
        <v>763762615.82597339</v>
      </c>
      <c r="P48">
        <f>1/(0.002*10^-6)</f>
        <v>499999999.99999994</v>
      </c>
      <c r="Q48">
        <f>2/(0.002*10^-6)</f>
        <v>999999999.99999988</v>
      </c>
      <c r="R48" s="1">
        <v>0</v>
      </c>
      <c r="S48">
        <f>AVERAGE(P48:R48)</f>
        <v>499999999.99999994</v>
      </c>
      <c r="T48">
        <f>STDEV(P48:R48)</f>
        <v>500000000</v>
      </c>
      <c r="W48" t="s">
        <v>28</v>
      </c>
      <c r="X48" t="s">
        <v>29</v>
      </c>
    </row>
    <row r="49" spans="1:24" x14ac:dyDescent="0.2">
      <c r="A49" t="s">
        <v>31</v>
      </c>
      <c r="B49" s="1">
        <f>5/(0.002*10^-6)</f>
        <v>2500000000</v>
      </c>
      <c r="C49" s="1">
        <f>1/(0.002*10^-6)</f>
        <v>499999999.99999994</v>
      </c>
      <c r="D49" s="1">
        <f>2/(0.002*10^-6)</f>
        <v>999999999.99999988</v>
      </c>
      <c r="E49">
        <f t="shared" si="2"/>
        <v>1333333333.3333333</v>
      </c>
      <c r="F49">
        <f t="shared" si="3"/>
        <v>1040832999.7330664</v>
      </c>
      <c r="G49" s="1"/>
      <c r="H49" s="1"/>
      <c r="I49">
        <f>8/(0.002*10^-6)</f>
        <v>3999999999.9999995</v>
      </c>
      <c r="J49">
        <f>4/(0.002*10^-6)</f>
        <v>1999999999.9999998</v>
      </c>
      <c r="K49">
        <f>2/(0.002*10^-6)</f>
        <v>999999999.99999988</v>
      </c>
      <c r="L49">
        <f t="shared" si="4"/>
        <v>2333333333.333333</v>
      </c>
      <c r="M49">
        <f t="shared" si="5"/>
        <v>1527525231.6519468</v>
      </c>
      <c r="P49">
        <f>4/(0.002*10^-6)</f>
        <v>1999999999.9999998</v>
      </c>
      <c r="Q49">
        <f>4/(0.002*10^-6)</f>
        <v>1999999999.9999998</v>
      </c>
      <c r="R49">
        <f>3/(0.002*10^-6)</f>
        <v>1500000000</v>
      </c>
      <c r="S49">
        <f>AVERAGE(P49:R49)</f>
        <v>1833333333.3333333</v>
      </c>
      <c r="T49">
        <f>STDEV(P49:R49)</f>
        <v>288675134.59481055</v>
      </c>
      <c r="W49" t="s">
        <v>28</v>
      </c>
      <c r="X49" t="s">
        <v>29</v>
      </c>
    </row>
    <row r="50" spans="1:24" x14ac:dyDescent="0.2">
      <c r="J50" s="1"/>
      <c r="P50" s="1"/>
      <c r="Q50" s="1"/>
      <c r="R50" s="1"/>
    </row>
    <row r="51" spans="1:24" x14ac:dyDescent="0.2">
      <c r="P51" s="1"/>
      <c r="Q51" s="1"/>
      <c r="R51" s="1"/>
    </row>
    <row r="52" spans="1:24" x14ac:dyDescent="0.2">
      <c r="P52" s="1"/>
      <c r="Q52" s="1"/>
      <c r="R52" s="1"/>
    </row>
    <row r="53" spans="1:24" x14ac:dyDescent="0.2">
      <c r="P53" s="1"/>
      <c r="Q53" s="1"/>
      <c r="R53" s="1"/>
    </row>
    <row r="54" spans="1:24" x14ac:dyDescent="0.2">
      <c r="P54" s="1"/>
      <c r="Q54" s="1"/>
    </row>
    <row r="55" spans="1:24" x14ac:dyDescent="0.2">
      <c r="P55" s="1"/>
      <c r="Q55" s="1"/>
    </row>
    <row r="56" spans="1:24" x14ac:dyDescent="0.2">
      <c r="P56" s="1"/>
      <c r="Q56" s="1"/>
    </row>
    <row r="57" spans="1:24" x14ac:dyDescent="0.2">
      <c r="P57" s="1"/>
      <c r="Q57" s="1"/>
    </row>
    <row r="58" spans="1:24" x14ac:dyDescent="0.2">
      <c r="P58" s="1"/>
      <c r="Q58" s="1"/>
    </row>
    <row r="59" spans="1:24" x14ac:dyDescent="0.2">
      <c r="P59" s="1"/>
      <c r="Q59" s="1"/>
    </row>
    <row r="60" spans="1:24" x14ac:dyDescent="0.2">
      <c r="P60" s="1"/>
      <c r="Q60" s="1"/>
    </row>
    <row r="61" spans="1:24" x14ac:dyDescent="0.2">
      <c r="Q61" s="1"/>
    </row>
    <row r="62" spans="1:24" x14ac:dyDescent="0.2">
      <c r="Q62" s="1"/>
    </row>
    <row r="63" spans="1:24" x14ac:dyDescent="0.2">
      <c r="Q63" s="1"/>
    </row>
    <row r="64" spans="1:24" x14ac:dyDescent="0.2">
      <c r="Q64" s="1"/>
    </row>
    <row r="65" spans="17:17" x14ac:dyDescent="0.2">
      <c r="Q65" s="1"/>
    </row>
    <row r="66" spans="17:17" x14ac:dyDescent="0.2">
      <c r="Q6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838A-3631-4D43-B04A-13FA5CA32F5C}">
  <dimension ref="A1:E235"/>
  <sheetViews>
    <sheetView workbookViewId="0">
      <selection activeCell="F2" sqref="F2"/>
    </sheetView>
  </sheetViews>
  <sheetFormatPr baseColWidth="10" defaultRowHeight="16" x14ac:dyDescent="0.2"/>
  <sheetData>
    <row r="1" spans="1:5" x14ac:dyDescent="0.2">
      <c r="A1" t="s">
        <v>38</v>
      </c>
      <c r="B1" t="s">
        <v>47</v>
      </c>
      <c r="C1" t="s">
        <v>48</v>
      </c>
      <c r="D1" t="s">
        <v>49</v>
      </c>
      <c r="E1" t="s">
        <v>12</v>
      </c>
    </row>
    <row r="2" spans="1:5" x14ac:dyDescent="0.2">
      <c r="A2" t="s">
        <v>25</v>
      </c>
      <c r="B2">
        <v>1</v>
      </c>
      <c r="C2">
        <v>0</v>
      </c>
      <c r="D2">
        <f>2/(0.1*10^0)</f>
        <v>20</v>
      </c>
      <c r="E2" t="s">
        <v>15</v>
      </c>
    </row>
    <row r="3" spans="1:5" x14ac:dyDescent="0.2">
      <c r="A3" t="s">
        <v>25</v>
      </c>
      <c r="B3">
        <v>2</v>
      </c>
      <c r="C3">
        <v>0</v>
      </c>
      <c r="D3">
        <f>2/(0.1*10^0)</f>
        <v>20</v>
      </c>
      <c r="E3" t="s">
        <v>15</v>
      </c>
    </row>
    <row r="4" spans="1:5" x14ac:dyDescent="0.2">
      <c r="A4" t="s">
        <v>25</v>
      </c>
      <c r="B4">
        <v>3</v>
      </c>
      <c r="C4">
        <v>0</v>
      </c>
      <c r="D4">
        <f>2/(0.1*10^0)</f>
        <v>20</v>
      </c>
      <c r="E4" t="s">
        <v>15</v>
      </c>
    </row>
    <row r="5" spans="1:5" x14ac:dyDescent="0.2">
      <c r="A5" t="s">
        <v>26</v>
      </c>
      <c r="B5">
        <v>1</v>
      </c>
      <c r="C5">
        <v>0</v>
      </c>
      <c r="D5">
        <f>2/(0.1*10^0)</f>
        <v>20</v>
      </c>
      <c r="E5" t="s">
        <v>15</v>
      </c>
    </row>
    <row r="6" spans="1:5" x14ac:dyDescent="0.2">
      <c r="A6" t="s">
        <v>26</v>
      </c>
      <c r="B6">
        <v>2</v>
      </c>
      <c r="C6">
        <v>0</v>
      </c>
      <c r="D6">
        <f>2/(0.1*10^0)</f>
        <v>20</v>
      </c>
      <c r="E6" t="s">
        <v>15</v>
      </c>
    </row>
    <row r="7" spans="1:5" x14ac:dyDescent="0.2">
      <c r="A7" t="s">
        <v>26</v>
      </c>
      <c r="B7">
        <v>3</v>
      </c>
      <c r="C7">
        <v>0</v>
      </c>
      <c r="D7">
        <f>1/(0.1*10^0)</f>
        <v>10</v>
      </c>
      <c r="E7" t="s">
        <v>15</v>
      </c>
    </row>
    <row r="8" spans="1:5" x14ac:dyDescent="0.2">
      <c r="A8" t="s">
        <v>27</v>
      </c>
      <c r="B8">
        <v>1</v>
      </c>
      <c r="C8">
        <v>0</v>
      </c>
      <c r="D8">
        <f>1/(0.1*10^0)</f>
        <v>10</v>
      </c>
      <c r="E8" t="s">
        <v>15</v>
      </c>
    </row>
    <row r="9" spans="1:5" x14ac:dyDescent="0.2">
      <c r="A9" t="s">
        <v>27</v>
      </c>
      <c r="B9">
        <v>2</v>
      </c>
      <c r="C9">
        <v>0</v>
      </c>
      <c r="D9">
        <f>2/(0.1*10^0)</f>
        <v>20</v>
      </c>
      <c r="E9" t="s">
        <v>15</v>
      </c>
    </row>
    <row r="10" spans="1:5" x14ac:dyDescent="0.2">
      <c r="A10" t="s">
        <v>27</v>
      </c>
      <c r="B10">
        <v>3</v>
      </c>
      <c r="C10">
        <v>0</v>
      </c>
      <c r="D10">
        <f>1/(0.1*10^0)</f>
        <v>10</v>
      </c>
      <c r="E10" t="s">
        <v>15</v>
      </c>
    </row>
    <row r="11" spans="1:5" x14ac:dyDescent="0.2">
      <c r="A11" t="s">
        <v>25</v>
      </c>
      <c r="B11">
        <v>1</v>
      </c>
      <c r="C11">
        <v>0</v>
      </c>
      <c r="D11">
        <f>18/(0.1*10^0)</f>
        <v>180</v>
      </c>
      <c r="E11" t="s">
        <v>28</v>
      </c>
    </row>
    <row r="12" spans="1:5" x14ac:dyDescent="0.2">
      <c r="A12" t="s">
        <v>25</v>
      </c>
      <c r="B12">
        <v>2</v>
      </c>
      <c r="C12">
        <v>0</v>
      </c>
      <c r="D12">
        <f>15/(0.1*10^0)</f>
        <v>150</v>
      </c>
      <c r="E12" t="s">
        <v>28</v>
      </c>
    </row>
    <row r="13" spans="1:5" x14ac:dyDescent="0.2">
      <c r="A13" t="s">
        <v>25</v>
      </c>
      <c r="B13">
        <v>3</v>
      </c>
      <c r="C13">
        <v>0</v>
      </c>
      <c r="D13">
        <f>20/(0.1*10^0)</f>
        <v>200</v>
      </c>
      <c r="E13" t="s">
        <v>28</v>
      </c>
    </row>
    <row r="14" spans="1:5" x14ac:dyDescent="0.2">
      <c r="A14" t="s">
        <v>26</v>
      </c>
      <c r="B14">
        <v>1</v>
      </c>
      <c r="C14">
        <v>0</v>
      </c>
      <c r="D14">
        <f>1/(0.1*10^0)</f>
        <v>10</v>
      </c>
      <c r="E14" t="s">
        <v>28</v>
      </c>
    </row>
    <row r="15" spans="1:5" x14ac:dyDescent="0.2">
      <c r="A15" t="s">
        <v>26</v>
      </c>
      <c r="B15">
        <v>2</v>
      </c>
      <c r="C15">
        <v>0</v>
      </c>
      <c r="D15">
        <f>1/(0.1*10^0)</f>
        <v>10</v>
      </c>
      <c r="E15" t="s">
        <v>28</v>
      </c>
    </row>
    <row r="16" spans="1:5" x14ac:dyDescent="0.2">
      <c r="A16" t="s">
        <v>26</v>
      </c>
      <c r="B16">
        <v>3</v>
      </c>
      <c r="C16">
        <v>0</v>
      </c>
      <c r="D16">
        <f>8/(0.1*10^0)</f>
        <v>80</v>
      </c>
      <c r="E16" t="s">
        <v>28</v>
      </c>
    </row>
    <row r="17" spans="1:5" x14ac:dyDescent="0.2">
      <c r="A17" t="s">
        <v>27</v>
      </c>
      <c r="B17">
        <v>1</v>
      </c>
      <c r="C17">
        <v>0</v>
      </c>
      <c r="D17">
        <f>6/(0.1*10^0)</f>
        <v>60</v>
      </c>
      <c r="E17" t="s">
        <v>28</v>
      </c>
    </row>
    <row r="18" spans="1:5" x14ac:dyDescent="0.2">
      <c r="A18" t="s">
        <v>27</v>
      </c>
      <c r="B18">
        <v>2</v>
      </c>
      <c r="C18">
        <v>0</v>
      </c>
      <c r="D18">
        <f>4/(0.1*10^0)</f>
        <v>40</v>
      </c>
      <c r="E18" t="s">
        <v>28</v>
      </c>
    </row>
    <row r="19" spans="1:5" x14ac:dyDescent="0.2">
      <c r="A19" t="s">
        <v>27</v>
      </c>
      <c r="B19">
        <v>3</v>
      </c>
      <c r="C19">
        <v>0</v>
      </c>
      <c r="D19">
        <f>3/(0.1*10^0)</f>
        <v>30</v>
      </c>
      <c r="E19" t="s">
        <v>28</v>
      </c>
    </row>
    <row r="20" spans="1:5" x14ac:dyDescent="0.2">
      <c r="A20" t="s">
        <v>0</v>
      </c>
      <c r="B20">
        <v>1</v>
      </c>
      <c r="C20">
        <v>1</v>
      </c>
      <c r="D20">
        <f>27/(0.002*10^-6)</f>
        <v>13500000000</v>
      </c>
      <c r="E20" t="s">
        <v>15</v>
      </c>
    </row>
    <row r="21" spans="1:5" x14ac:dyDescent="0.2">
      <c r="A21" t="s">
        <v>0</v>
      </c>
      <c r="B21">
        <v>2</v>
      </c>
      <c r="C21">
        <v>1</v>
      </c>
      <c r="D21">
        <f>32/(0.002*10^-6)</f>
        <v>15999999999.999998</v>
      </c>
      <c r="E21" t="s">
        <v>15</v>
      </c>
    </row>
    <row r="22" spans="1:5" x14ac:dyDescent="0.2">
      <c r="A22" t="s">
        <v>0</v>
      </c>
      <c r="B22">
        <v>3</v>
      </c>
      <c r="C22">
        <v>1</v>
      </c>
      <c r="D22">
        <f>22/(0.002*10^-6)</f>
        <v>11000000000</v>
      </c>
      <c r="E22" t="s">
        <v>15</v>
      </c>
    </row>
    <row r="23" spans="1:5" x14ac:dyDescent="0.2">
      <c r="A23" t="s">
        <v>1</v>
      </c>
      <c r="B23">
        <v>1</v>
      </c>
      <c r="C23">
        <v>1</v>
      </c>
      <c r="D23">
        <f>8/(0.002*10^-6)</f>
        <v>3999999999.9999995</v>
      </c>
      <c r="E23" t="s">
        <v>15</v>
      </c>
    </row>
    <row r="24" spans="1:5" x14ac:dyDescent="0.2">
      <c r="A24" t="s">
        <v>1</v>
      </c>
      <c r="B24">
        <v>2</v>
      </c>
      <c r="C24">
        <v>1</v>
      </c>
      <c r="D24">
        <f>9/(0.002*10^-6)</f>
        <v>4500000000</v>
      </c>
      <c r="E24" t="s">
        <v>15</v>
      </c>
    </row>
    <row r="25" spans="1:5" x14ac:dyDescent="0.2">
      <c r="A25" t="s">
        <v>1</v>
      </c>
      <c r="B25">
        <v>3</v>
      </c>
      <c r="C25">
        <v>1</v>
      </c>
      <c r="D25">
        <f>7/(0.002*10^-6)</f>
        <v>3500000000</v>
      </c>
      <c r="E25" t="s">
        <v>15</v>
      </c>
    </row>
    <row r="26" spans="1:5" x14ac:dyDescent="0.2">
      <c r="A26" t="s">
        <v>2</v>
      </c>
      <c r="B26">
        <v>1</v>
      </c>
      <c r="C26">
        <v>1</v>
      </c>
      <c r="D26">
        <f>11/(0.002*10^-6)</f>
        <v>5500000000</v>
      </c>
      <c r="E26" t="s">
        <v>15</v>
      </c>
    </row>
    <row r="27" spans="1:5" x14ac:dyDescent="0.2">
      <c r="A27" t="s">
        <v>2</v>
      </c>
      <c r="B27">
        <v>2</v>
      </c>
      <c r="C27">
        <v>1</v>
      </c>
      <c r="D27">
        <f>12/(0.002*10^-6)</f>
        <v>6000000000</v>
      </c>
      <c r="E27" t="s">
        <v>15</v>
      </c>
    </row>
    <row r="28" spans="1:5" x14ac:dyDescent="0.2">
      <c r="A28" t="s">
        <v>2</v>
      </c>
      <c r="B28">
        <v>3</v>
      </c>
      <c r="C28">
        <v>1</v>
      </c>
      <c r="D28">
        <f>22/(0.002*10^-6)</f>
        <v>11000000000</v>
      </c>
      <c r="E28" t="s">
        <v>15</v>
      </c>
    </row>
    <row r="29" spans="1:5" x14ac:dyDescent="0.2">
      <c r="A29" t="s">
        <v>3</v>
      </c>
      <c r="B29">
        <v>1</v>
      </c>
      <c r="C29">
        <v>1</v>
      </c>
      <c r="D29">
        <f>16/(0.002*10^-6)</f>
        <v>7999999999.999999</v>
      </c>
      <c r="E29" t="s">
        <v>15</v>
      </c>
    </row>
    <row r="30" spans="1:5" x14ac:dyDescent="0.2">
      <c r="A30" t="s">
        <v>3</v>
      </c>
      <c r="B30">
        <v>2</v>
      </c>
      <c r="C30">
        <v>1</v>
      </c>
      <c r="D30">
        <f>16/(0.002*10^-6)</f>
        <v>7999999999.999999</v>
      </c>
      <c r="E30" t="s">
        <v>15</v>
      </c>
    </row>
    <row r="31" spans="1:5" x14ac:dyDescent="0.2">
      <c r="A31" t="s">
        <v>3</v>
      </c>
      <c r="B31">
        <v>3</v>
      </c>
      <c r="C31">
        <v>1</v>
      </c>
      <c r="D31">
        <f>22/(0.002*10^-6)</f>
        <v>11000000000</v>
      </c>
      <c r="E31" t="s">
        <v>15</v>
      </c>
    </row>
    <row r="32" spans="1:5" x14ac:dyDescent="0.2">
      <c r="A32" t="s">
        <v>4</v>
      </c>
      <c r="B32">
        <v>1</v>
      </c>
      <c r="C32">
        <v>1</v>
      </c>
      <c r="D32">
        <f>1/(0.002*10^-6)</f>
        <v>499999999.99999994</v>
      </c>
      <c r="E32" t="s">
        <v>15</v>
      </c>
    </row>
    <row r="33" spans="1:5" x14ac:dyDescent="0.2">
      <c r="A33" t="s">
        <v>4</v>
      </c>
      <c r="B33">
        <v>2</v>
      </c>
      <c r="C33">
        <v>1</v>
      </c>
      <c r="D33">
        <f>4/(0.002*10^-6)</f>
        <v>1999999999.9999998</v>
      </c>
      <c r="E33" t="s">
        <v>15</v>
      </c>
    </row>
    <row r="34" spans="1:5" x14ac:dyDescent="0.2">
      <c r="A34" t="s">
        <v>4</v>
      </c>
      <c r="B34">
        <v>3</v>
      </c>
      <c r="C34">
        <v>1</v>
      </c>
      <c r="D34">
        <f>4/(0.002*10^-6)</f>
        <v>1999999999.9999998</v>
      </c>
      <c r="E34" t="s">
        <v>15</v>
      </c>
    </row>
    <row r="35" spans="1:5" x14ac:dyDescent="0.2">
      <c r="A35" t="s">
        <v>5</v>
      </c>
      <c r="B35">
        <v>1</v>
      </c>
      <c r="C35">
        <v>1</v>
      </c>
      <c r="D35">
        <f>12/(0.002*10^-6)</f>
        <v>6000000000</v>
      </c>
      <c r="E35" t="s">
        <v>15</v>
      </c>
    </row>
    <row r="36" spans="1:5" x14ac:dyDescent="0.2">
      <c r="A36" t="s">
        <v>5</v>
      </c>
      <c r="B36">
        <v>2</v>
      </c>
      <c r="C36">
        <v>1</v>
      </c>
      <c r="D36">
        <f>12/(0.002*10^-6)</f>
        <v>6000000000</v>
      </c>
      <c r="E36" t="s">
        <v>15</v>
      </c>
    </row>
    <row r="37" spans="1:5" x14ac:dyDescent="0.2">
      <c r="A37" t="s">
        <v>5</v>
      </c>
      <c r="B37">
        <v>3</v>
      </c>
      <c r="C37">
        <v>1</v>
      </c>
      <c r="D37">
        <f>10/(0.002*10^-6)</f>
        <v>5000000000</v>
      </c>
      <c r="E37" t="s">
        <v>15</v>
      </c>
    </row>
    <row r="38" spans="1:5" x14ac:dyDescent="0.2">
      <c r="A38" t="s">
        <v>6</v>
      </c>
      <c r="B38">
        <v>1</v>
      </c>
      <c r="C38">
        <v>1</v>
      </c>
      <c r="D38">
        <f>10/(0.002*10^-6)</f>
        <v>5000000000</v>
      </c>
      <c r="E38" t="s">
        <v>15</v>
      </c>
    </row>
    <row r="39" spans="1:5" x14ac:dyDescent="0.2">
      <c r="A39" t="s">
        <v>6</v>
      </c>
      <c r="B39">
        <v>2</v>
      </c>
      <c r="C39">
        <v>1</v>
      </c>
      <c r="D39">
        <f>12/(0.002*10^-6)</f>
        <v>6000000000</v>
      </c>
      <c r="E39" t="s">
        <v>15</v>
      </c>
    </row>
    <row r="40" spans="1:5" x14ac:dyDescent="0.2">
      <c r="A40" t="s">
        <v>6</v>
      </c>
      <c r="B40">
        <v>3</v>
      </c>
      <c r="C40">
        <v>1</v>
      </c>
      <c r="D40">
        <f>16/(0.002*10^-6)</f>
        <v>7999999999.999999</v>
      </c>
      <c r="E40" t="s">
        <v>15</v>
      </c>
    </row>
    <row r="41" spans="1:5" x14ac:dyDescent="0.2">
      <c r="A41" t="s">
        <v>7</v>
      </c>
      <c r="B41">
        <v>1</v>
      </c>
      <c r="C41">
        <v>1</v>
      </c>
      <c r="D41">
        <f>21/(0.002*10^-6)</f>
        <v>10500000000</v>
      </c>
      <c r="E41" t="s">
        <v>15</v>
      </c>
    </row>
    <row r="42" spans="1:5" x14ac:dyDescent="0.2">
      <c r="A42" t="s">
        <v>7</v>
      </c>
      <c r="B42">
        <v>2</v>
      </c>
      <c r="C42">
        <v>1</v>
      </c>
      <c r="D42">
        <f>18/(0.002*10^-6)</f>
        <v>9000000000</v>
      </c>
      <c r="E42" t="s">
        <v>15</v>
      </c>
    </row>
    <row r="43" spans="1:5" x14ac:dyDescent="0.2">
      <c r="A43" t="s">
        <v>7</v>
      </c>
      <c r="B43">
        <v>3</v>
      </c>
      <c r="C43">
        <v>1</v>
      </c>
      <c r="D43">
        <f>18/(0.002*10^-6)</f>
        <v>9000000000</v>
      </c>
      <c r="E43" t="s">
        <v>15</v>
      </c>
    </row>
    <row r="44" spans="1:5" x14ac:dyDescent="0.2">
      <c r="A44" t="s">
        <v>8</v>
      </c>
      <c r="B44">
        <v>1</v>
      </c>
      <c r="C44">
        <v>1</v>
      </c>
      <c r="D44">
        <f>12/(0.002*10^-6)</f>
        <v>6000000000</v>
      </c>
      <c r="E44" t="s">
        <v>15</v>
      </c>
    </row>
    <row r="45" spans="1:5" x14ac:dyDescent="0.2">
      <c r="A45" t="s">
        <v>8</v>
      </c>
      <c r="B45">
        <v>2</v>
      </c>
      <c r="C45">
        <v>1</v>
      </c>
      <c r="D45">
        <f>12/(0.002*10^-6)</f>
        <v>6000000000</v>
      </c>
      <c r="E45" t="s">
        <v>15</v>
      </c>
    </row>
    <row r="46" spans="1:5" x14ac:dyDescent="0.2">
      <c r="A46" t="s">
        <v>8</v>
      </c>
      <c r="B46">
        <v>3</v>
      </c>
      <c r="C46">
        <v>1</v>
      </c>
      <c r="D46">
        <f>14/(0.002*10^-6)</f>
        <v>7000000000</v>
      </c>
      <c r="E46" t="s">
        <v>15</v>
      </c>
    </row>
    <row r="47" spans="1:5" x14ac:dyDescent="0.2">
      <c r="A47" t="s">
        <v>9</v>
      </c>
      <c r="B47">
        <v>1</v>
      </c>
      <c r="C47">
        <v>1</v>
      </c>
      <c r="D47">
        <f>21/(0.002*10^-6)</f>
        <v>10500000000</v>
      </c>
      <c r="E47" t="s">
        <v>15</v>
      </c>
    </row>
    <row r="48" spans="1:5" x14ac:dyDescent="0.2">
      <c r="A48" t="s">
        <v>9</v>
      </c>
      <c r="B48">
        <v>2</v>
      </c>
      <c r="C48">
        <v>1</v>
      </c>
      <c r="D48">
        <f>31/(0.002*10^-6)</f>
        <v>15499999999.999998</v>
      </c>
      <c r="E48" t="s">
        <v>15</v>
      </c>
    </row>
    <row r="49" spans="1:5" x14ac:dyDescent="0.2">
      <c r="A49" t="s">
        <v>9</v>
      </c>
      <c r="B49">
        <v>3</v>
      </c>
      <c r="C49">
        <v>1</v>
      </c>
      <c r="D49">
        <f>22/(0.002*10^-6)</f>
        <v>11000000000</v>
      </c>
      <c r="E49" t="s">
        <v>15</v>
      </c>
    </row>
    <row r="50" spans="1:5" x14ac:dyDescent="0.2">
      <c r="A50" t="s">
        <v>10</v>
      </c>
      <c r="B50">
        <v>1</v>
      </c>
      <c r="C50">
        <v>1</v>
      </c>
      <c r="D50">
        <f>25/(0.002*10^-6)</f>
        <v>12500000000</v>
      </c>
      <c r="E50" t="s">
        <v>15</v>
      </c>
    </row>
    <row r="51" spans="1:5" x14ac:dyDescent="0.2">
      <c r="A51" t="s">
        <v>10</v>
      </c>
      <c r="B51">
        <v>2</v>
      </c>
      <c r="C51">
        <v>1</v>
      </c>
      <c r="D51">
        <f>24/(0.002*10^-6)</f>
        <v>12000000000</v>
      </c>
      <c r="E51" t="s">
        <v>15</v>
      </c>
    </row>
    <row r="52" spans="1:5" x14ac:dyDescent="0.2">
      <c r="A52" t="s">
        <v>10</v>
      </c>
      <c r="B52">
        <v>3</v>
      </c>
      <c r="C52">
        <v>1</v>
      </c>
      <c r="D52">
        <f>22/(0.002*10^-6)</f>
        <v>11000000000</v>
      </c>
      <c r="E52" t="s">
        <v>15</v>
      </c>
    </row>
    <row r="53" spans="1:5" x14ac:dyDescent="0.2">
      <c r="A53" t="s">
        <v>11</v>
      </c>
      <c r="B53">
        <v>1</v>
      </c>
      <c r="C53">
        <v>1</v>
      </c>
      <c r="D53">
        <f>11/(0.002*10^-6)</f>
        <v>5500000000</v>
      </c>
      <c r="E53" t="s">
        <v>15</v>
      </c>
    </row>
    <row r="54" spans="1:5" x14ac:dyDescent="0.2">
      <c r="A54" t="s">
        <v>11</v>
      </c>
      <c r="B54">
        <v>2</v>
      </c>
      <c r="C54">
        <v>1</v>
      </c>
      <c r="D54">
        <f>12/(0.002*10^-6)</f>
        <v>6000000000</v>
      </c>
      <c r="E54" t="s">
        <v>15</v>
      </c>
    </row>
    <row r="55" spans="1:5" x14ac:dyDescent="0.2">
      <c r="A55" t="s">
        <v>11</v>
      </c>
      <c r="B55">
        <v>3</v>
      </c>
      <c r="C55">
        <v>1</v>
      </c>
      <c r="D55">
        <f>15/(0.002*10^-6)</f>
        <v>7500000000</v>
      </c>
      <c r="E55" t="s">
        <v>15</v>
      </c>
    </row>
    <row r="56" spans="1:5" x14ac:dyDescent="0.2">
      <c r="A56" t="s">
        <v>0</v>
      </c>
      <c r="B56">
        <v>1</v>
      </c>
      <c r="C56">
        <v>1</v>
      </c>
      <c r="D56">
        <f>0/(0.002*10^-2)</f>
        <v>0</v>
      </c>
      <c r="E56" t="s">
        <v>28</v>
      </c>
    </row>
    <row r="57" spans="1:5" x14ac:dyDescent="0.2">
      <c r="A57" t="s">
        <v>0</v>
      </c>
      <c r="B57">
        <v>2</v>
      </c>
      <c r="C57">
        <v>1</v>
      </c>
      <c r="D57">
        <f>1/(0.002*10^-2)</f>
        <v>49999.999999999993</v>
      </c>
      <c r="E57" t="s">
        <v>28</v>
      </c>
    </row>
    <row r="58" spans="1:5" x14ac:dyDescent="0.2">
      <c r="A58" t="s">
        <v>0</v>
      </c>
      <c r="B58">
        <v>3</v>
      </c>
      <c r="C58">
        <v>1</v>
      </c>
      <c r="D58">
        <f>1/(0.002*10^-2)</f>
        <v>49999.999999999993</v>
      </c>
      <c r="E58" t="s">
        <v>28</v>
      </c>
    </row>
    <row r="59" spans="1:5" x14ac:dyDescent="0.2">
      <c r="A59" t="s">
        <v>1</v>
      </c>
      <c r="B59">
        <v>1</v>
      </c>
      <c r="C59">
        <v>1</v>
      </c>
      <c r="D59">
        <f>12/(0.002*10^-2)</f>
        <v>600000</v>
      </c>
      <c r="E59" t="s">
        <v>28</v>
      </c>
    </row>
    <row r="60" spans="1:5" x14ac:dyDescent="0.2">
      <c r="A60" t="s">
        <v>1</v>
      </c>
      <c r="B60">
        <v>2</v>
      </c>
      <c r="C60">
        <v>1</v>
      </c>
      <c r="D60">
        <f>1/(0.002*10^-2)</f>
        <v>49999.999999999993</v>
      </c>
      <c r="E60" t="s">
        <v>28</v>
      </c>
    </row>
    <row r="61" spans="1:5" x14ac:dyDescent="0.2">
      <c r="A61" t="s">
        <v>1</v>
      </c>
      <c r="B61">
        <v>3</v>
      </c>
      <c r="C61">
        <v>1</v>
      </c>
      <c r="D61">
        <f>1/(0.002*10^-2)</f>
        <v>49999.999999999993</v>
      </c>
      <c r="E61" t="s">
        <v>28</v>
      </c>
    </row>
    <row r="62" spans="1:5" x14ac:dyDescent="0.2">
      <c r="A62" t="s">
        <v>2</v>
      </c>
      <c r="B62">
        <v>1</v>
      </c>
      <c r="C62">
        <v>1</v>
      </c>
      <c r="D62">
        <f>0/(0.002*10^-2)</f>
        <v>0</v>
      </c>
      <c r="E62" t="s">
        <v>28</v>
      </c>
    </row>
    <row r="63" spans="1:5" x14ac:dyDescent="0.2">
      <c r="A63" t="s">
        <v>2</v>
      </c>
      <c r="B63">
        <v>2</v>
      </c>
      <c r="C63">
        <v>1</v>
      </c>
      <c r="D63">
        <f>1/(0.002*10^-2)</f>
        <v>49999.999999999993</v>
      </c>
      <c r="E63" t="s">
        <v>28</v>
      </c>
    </row>
    <row r="64" spans="1:5" x14ac:dyDescent="0.2">
      <c r="A64" t="s">
        <v>2</v>
      </c>
      <c r="B64">
        <v>3</v>
      </c>
      <c r="C64">
        <v>1</v>
      </c>
      <c r="D64">
        <f>1/(0.002*10^-2)</f>
        <v>49999.999999999993</v>
      </c>
      <c r="E64" t="s">
        <v>28</v>
      </c>
    </row>
    <row r="65" spans="1:5" x14ac:dyDescent="0.2">
      <c r="A65" t="s">
        <v>3</v>
      </c>
      <c r="B65">
        <v>1</v>
      </c>
      <c r="C65">
        <v>1</v>
      </c>
      <c r="D65">
        <f>19/(0.002*10^-6)</f>
        <v>9500000000</v>
      </c>
      <c r="E65" t="s">
        <v>28</v>
      </c>
    </row>
    <row r="66" spans="1:5" x14ac:dyDescent="0.2">
      <c r="A66" t="s">
        <v>3</v>
      </c>
      <c r="B66">
        <v>2</v>
      </c>
      <c r="C66">
        <v>1</v>
      </c>
      <c r="D66">
        <f>16/(0.002*10^-6)</f>
        <v>7999999999.999999</v>
      </c>
      <c r="E66" t="s">
        <v>28</v>
      </c>
    </row>
    <row r="67" spans="1:5" x14ac:dyDescent="0.2">
      <c r="A67" t="s">
        <v>3</v>
      </c>
      <c r="B67">
        <v>3</v>
      </c>
      <c r="C67">
        <v>1</v>
      </c>
      <c r="D67">
        <f>22/(0.002*10^-6)</f>
        <v>11000000000</v>
      </c>
      <c r="E67" t="s">
        <v>28</v>
      </c>
    </row>
    <row r="68" spans="1:5" x14ac:dyDescent="0.2">
      <c r="A68" t="s">
        <v>4</v>
      </c>
      <c r="B68">
        <v>1</v>
      </c>
      <c r="C68">
        <v>1</v>
      </c>
      <c r="D68">
        <f>14/(0.002*10^-6)</f>
        <v>7000000000</v>
      </c>
      <c r="E68" t="s">
        <v>28</v>
      </c>
    </row>
    <row r="69" spans="1:5" x14ac:dyDescent="0.2">
      <c r="A69" t="s">
        <v>4</v>
      </c>
      <c r="B69">
        <v>2</v>
      </c>
      <c r="C69">
        <v>1</v>
      </c>
      <c r="D69">
        <f>16/(0.002*10^-6)</f>
        <v>7999999999.999999</v>
      </c>
      <c r="E69" t="s">
        <v>28</v>
      </c>
    </row>
    <row r="70" spans="1:5" x14ac:dyDescent="0.2">
      <c r="A70" t="s">
        <v>4</v>
      </c>
      <c r="B70">
        <v>3</v>
      </c>
      <c r="C70">
        <v>1</v>
      </c>
      <c r="D70">
        <f>10/(0.002*10^-6)</f>
        <v>5000000000</v>
      </c>
      <c r="E70" t="s">
        <v>28</v>
      </c>
    </row>
    <row r="71" spans="1:5" x14ac:dyDescent="0.2">
      <c r="A71" t="s">
        <v>5</v>
      </c>
      <c r="B71">
        <v>1</v>
      </c>
      <c r="C71">
        <v>1</v>
      </c>
      <c r="D71">
        <f>12/(0.002*10^-6)</f>
        <v>6000000000</v>
      </c>
      <c r="E71" t="s">
        <v>28</v>
      </c>
    </row>
    <row r="72" spans="1:5" x14ac:dyDescent="0.2">
      <c r="A72" t="s">
        <v>5</v>
      </c>
      <c r="B72">
        <v>2</v>
      </c>
      <c r="C72">
        <v>1</v>
      </c>
      <c r="D72">
        <f>10/(0.002*10^-6)</f>
        <v>5000000000</v>
      </c>
      <c r="E72" t="s">
        <v>28</v>
      </c>
    </row>
    <row r="73" spans="1:5" x14ac:dyDescent="0.2">
      <c r="A73" t="s">
        <v>5</v>
      </c>
      <c r="B73">
        <v>3</v>
      </c>
      <c r="C73">
        <v>1</v>
      </c>
      <c r="D73">
        <f>9/(0.002*10^-6)</f>
        <v>4500000000</v>
      </c>
      <c r="E73" t="s">
        <v>28</v>
      </c>
    </row>
    <row r="74" spans="1:5" x14ac:dyDescent="0.2">
      <c r="A74" t="s">
        <v>6</v>
      </c>
      <c r="B74">
        <v>1</v>
      </c>
      <c r="C74">
        <v>1</v>
      </c>
      <c r="D74">
        <f>4/(0.002*10^-6)</f>
        <v>1999999999.9999998</v>
      </c>
      <c r="E74" t="s">
        <v>28</v>
      </c>
    </row>
    <row r="75" spans="1:5" x14ac:dyDescent="0.2">
      <c r="A75" t="s">
        <v>6</v>
      </c>
      <c r="B75">
        <v>2</v>
      </c>
      <c r="C75">
        <v>1</v>
      </c>
      <c r="D75">
        <f>3/(0.002*10^-6)</f>
        <v>1500000000</v>
      </c>
      <c r="E75" t="s">
        <v>28</v>
      </c>
    </row>
    <row r="76" spans="1:5" x14ac:dyDescent="0.2">
      <c r="A76" t="s">
        <v>6</v>
      </c>
      <c r="B76">
        <v>3</v>
      </c>
      <c r="C76">
        <v>1</v>
      </c>
      <c r="D76">
        <f>6/(0.002*10^-6)</f>
        <v>3000000000</v>
      </c>
      <c r="E76" t="s">
        <v>28</v>
      </c>
    </row>
    <row r="77" spans="1:5" x14ac:dyDescent="0.2">
      <c r="A77" t="s">
        <v>7</v>
      </c>
      <c r="B77">
        <v>1</v>
      </c>
      <c r="C77">
        <v>1</v>
      </c>
      <c r="D77">
        <f>11/(0.002*10^-6)</f>
        <v>5500000000</v>
      </c>
      <c r="E77" t="s">
        <v>28</v>
      </c>
    </row>
    <row r="78" spans="1:5" x14ac:dyDescent="0.2">
      <c r="A78" t="s">
        <v>7</v>
      </c>
      <c r="B78">
        <v>2</v>
      </c>
      <c r="C78">
        <v>1</v>
      </c>
      <c r="D78">
        <f>20/(0.002*10^-6)</f>
        <v>10000000000</v>
      </c>
      <c r="E78" t="s">
        <v>28</v>
      </c>
    </row>
    <row r="79" spans="1:5" x14ac:dyDescent="0.2">
      <c r="A79" t="s">
        <v>7</v>
      </c>
      <c r="B79">
        <v>3</v>
      </c>
      <c r="C79">
        <v>1</v>
      </c>
      <c r="D79">
        <f>15/(0.002*10^-6)</f>
        <v>7500000000</v>
      </c>
      <c r="E79" t="s">
        <v>28</v>
      </c>
    </row>
    <row r="80" spans="1:5" x14ac:dyDescent="0.2">
      <c r="A80" t="s">
        <v>8</v>
      </c>
      <c r="B80">
        <v>1</v>
      </c>
      <c r="C80">
        <v>1</v>
      </c>
      <c r="D80">
        <f>9/(0.002*10^-6)</f>
        <v>4500000000</v>
      </c>
      <c r="E80" t="s">
        <v>28</v>
      </c>
    </row>
    <row r="81" spans="1:5" x14ac:dyDescent="0.2">
      <c r="A81" t="s">
        <v>8</v>
      </c>
      <c r="B81">
        <v>2</v>
      </c>
      <c r="C81">
        <v>1</v>
      </c>
      <c r="D81">
        <f>9/(0.002*10^-6)</f>
        <v>4500000000</v>
      </c>
      <c r="E81" t="s">
        <v>28</v>
      </c>
    </row>
    <row r="82" spans="1:5" x14ac:dyDescent="0.2">
      <c r="A82" t="s">
        <v>8</v>
      </c>
      <c r="B82">
        <v>3</v>
      </c>
      <c r="C82">
        <v>1</v>
      </c>
      <c r="D82">
        <f>20/(0.002*10^-6)</f>
        <v>10000000000</v>
      </c>
      <c r="E82" t="s">
        <v>28</v>
      </c>
    </row>
    <row r="83" spans="1:5" x14ac:dyDescent="0.2">
      <c r="A83" t="s">
        <v>9</v>
      </c>
      <c r="B83">
        <v>1</v>
      </c>
      <c r="C83">
        <v>1</v>
      </c>
      <c r="D83">
        <f>9/(0.002*10^-6)</f>
        <v>4500000000</v>
      </c>
      <c r="E83" t="s">
        <v>28</v>
      </c>
    </row>
    <row r="84" spans="1:5" x14ac:dyDescent="0.2">
      <c r="A84" t="s">
        <v>9</v>
      </c>
      <c r="B84">
        <v>2</v>
      </c>
      <c r="C84">
        <v>1</v>
      </c>
      <c r="D84">
        <f>12/(0.002*10^-6)</f>
        <v>6000000000</v>
      </c>
      <c r="E84" t="s">
        <v>28</v>
      </c>
    </row>
    <row r="85" spans="1:5" x14ac:dyDescent="0.2">
      <c r="A85" t="s">
        <v>9</v>
      </c>
      <c r="B85">
        <v>3</v>
      </c>
      <c r="C85">
        <v>1</v>
      </c>
      <c r="D85">
        <f>15/(0.002*10^-6)</f>
        <v>7500000000</v>
      </c>
      <c r="E85" t="s">
        <v>28</v>
      </c>
    </row>
    <row r="86" spans="1:5" x14ac:dyDescent="0.2">
      <c r="A86" t="s">
        <v>10</v>
      </c>
      <c r="B86">
        <v>1</v>
      </c>
      <c r="C86">
        <v>1</v>
      </c>
      <c r="D86">
        <f>4/(0.002*10^-6)</f>
        <v>1999999999.9999998</v>
      </c>
      <c r="E86" t="s">
        <v>28</v>
      </c>
    </row>
    <row r="87" spans="1:5" x14ac:dyDescent="0.2">
      <c r="A87" t="s">
        <v>10</v>
      </c>
      <c r="B87">
        <v>2</v>
      </c>
      <c r="C87">
        <v>1</v>
      </c>
      <c r="D87">
        <f>4/(0.002*10^-6)</f>
        <v>1999999999.9999998</v>
      </c>
      <c r="E87" t="s">
        <v>28</v>
      </c>
    </row>
    <row r="88" spans="1:5" x14ac:dyDescent="0.2">
      <c r="A88" t="s">
        <v>10</v>
      </c>
      <c r="B88">
        <v>3</v>
      </c>
      <c r="C88">
        <v>1</v>
      </c>
      <c r="D88">
        <f>2/(0.002*10^-6)</f>
        <v>999999999.99999988</v>
      </c>
      <c r="E88" t="s">
        <v>28</v>
      </c>
    </row>
    <row r="89" spans="1:5" x14ac:dyDescent="0.2">
      <c r="A89" t="s">
        <v>11</v>
      </c>
      <c r="B89">
        <v>1</v>
      </c>
      <c r="C89">
        <v>1</v>
      </c>
      <c r="D89">
        <f>4/(0.002*10^-6)</f>
        <v>1999999999.9999998</v>
      </c>
      <c r="E89" t="s">
        <v>28</v>
      </c>
    </row>
    <row r="90" spans="1:5" x14ac:dyDescent="0.2">
      <c r="A90" t="s">
        <v>11</v>
      </c>
      <c r="B90">
        <v>2</v>
      </c>
      <c r="C90">
        <v>1</v>
      </c>
      <c r="D90">
        <f>3/(0.002*10^-6)</f>
        <v>1500000000</v>
      </c>
      <c r="E90" t="s">
        <v>28</v>
      </c>
    </row>
    <row r="91" spans="1:5" x14ac:dyDescent="0.2">
      <c r="A91" t="s">
        <v>11</v>
      </c>
      <c r="B91">
        <v>3</v>
      </c>
      <c r="C91">
        <v>1</v>
      </c>
      <c r="D91">
        <f>5/(0.002*10^-6)</f>
        <v>2500000000</v>
      </c>
      <c r="E91" t="s">
        <v>28</v>
      </c>
    </row>
    <row r="92" spans="1:5" x14ac:dyDescent="0.2">
      <c r="A92" t="s">
        <v>0</v>
      </c>
      <c r="B92">
        <v>1</v>
      </c>
      <c r="C92">
        <v>2</v>
      </c>
      <c r="D92">
        <f>110/(0.002*10^-6)</f>
        <v>55000000000</v>
      </c>
      <c r="E92" t="s">
        <v>15</v>
      </c>
    </row>
    <row r="93" spans="1:5" x14ac:dyDescent="0.2">
      <c r="A93" t="s">
        <v>0</v>
      </c>
      <c r="B93">
        <v>2</v>
      </c>
      <c r="C93">
        <v>2</v>
      </c>
      <c r="D93">
        <f>95/(0.002*10^-6)</f>
        <v>47500000000</v>
      </c>
      <c r="E93" t="s">
        <v>15</v>
      </c>
    </row>
    <row r="94" spans="1:5" x14ac:dyDescent="0.2">
      <c r="A94" t="s">
        <v>0</v>
      </c>
      <c r="B94">
        <v>3</v>
      </c>
      <c r="C94">
        <v>2</v>
      </c>
      <c r="D94">
        <f>75/(0.002*10^-6)</f>
        <v>37500000000</v>
      </c>
      <c r="E94" t="s">
        <v>15</v>
      </c>
    </row>
    <row r="95" spans="1:5" x14ac:dyDescent="0.2">
      <c r="A95" t="s">
        <v>1</v>
      </c>
      <c r="B95">
        <v>1</v>
      </c>
      <c r="C95">
        <v>2</v>
      </c>
      <c r="D95">
        <f>25/(0.002*10^-6)</f>
        <v>12500000000</v>
      </c>
      <c r="E95" t="s">
        <v>15</v>
      </c>
    </row>
    <row r="96" spans="1:5" x14ac:dyDescent="0.2">
      <c r="A96" t="s">
        <v>1</v>
      </c>
      <c r="B96">
        <v>2</v>
      </c>
      <c r="C96">
        <v>2</v>
      </c>
      <c r="D96">
        <f>30/(0.002*10^-6)</f>
        <v>15000000000</v>
      </c>
      <c r="E96" t="s">
        <v>15</v>
      </c>
    </row>
    <row r="97" spans="1:5" x14ac:dyDescent="0.2">
      <c r="A97" t="s">
        <v>1</v>
      </c>
      <c r="B97">
        <v>3</v>
      </c>
      <c r="C97">
        <v>2</v>
      </c>
      <c r="D97">
        <f>32/(0.002*10^-6)</f>
        <v>15999999999.999998</v>
      </c>
      <c r="E97" t="s">
        <v>15</v>
      </c>
    </row>
    <row r="98" spans="1:5" x14ac:dyDescent="0.2">
      <c r="A98" t="s">
        <v>2</v>
      </c>
      <c r="B98">
        <v>1</v>
      </c>
      <c r="C98">
        <v>2</v>
      </c>
      <c r="D98">
        <f>65/(0.002*10^-6)</f>
        <v>32499999999.999996</v>
      </c>
      <c r="E98" t="s">
        <v>15</v>
      </c>
    </row>
    <row r="99" spans="1:5" x14ac:dyDescent="0.2">
      <c r="A99" t="s">
        <v>2</v>
      </c>
      <c r="B99">
        <v>2</v>
      </c>
      <c r="C99">
        <v>2</v>
      </c>
      <c r="D99">
        <f>55/(0.002*10^-6)</f>
        <v>27500000000</v>
      </c>
      <c r="E99" t="s">
        <v>15</v>
      </c>
    </row>
    <row r="100" spans="1:5" x14ac:dyDescent="0.2">
      <c r="A100" t="s">
        <v>2</v>
      </c>
      <c r="B100">
        <v>3</v>
      </c>
      <c r="C100">
        <v>2</v>
      </c>
      <c r="D100">
        <f>72/(0.002*10^-6)</f>
        <v>36000000000</v>
      </c>
      <c r="E100" t="s">
        <v>15</v>
      </c>
    </row>
    <row r="101" spans="1:5" x14ac:dyDescent="0.2">
      <c r="A101" t="s">
        <v>3</v>
      </c>
      <c r="B101">
        <v>1</v>
      </c>
      <c r="C101">
        <v>2</v>
      </c>
      <c r="D101">
        <f>6/(0.002*10^-6)</f>
        <v>3000000000</v>
      </c>
      <c r="E101" t="s">
        <v>15</v>
      </c>
    </row>
    <row r="102" spans="1:5" x14ac:dyDescent="0.2">
      <c r="A102" t="s">
        <v>3</v>
      </c>
      <c r="B102">
        <v>2</v>
      </c>
      <c r="C102">
        <v>2</v>
      </c>
      <c r="D102">
        <f>4/(0.002*10^-6)</f>
        <v>1999999999.9999998</v>
      </c>
      <c r="E102" t="s">
        <v>15</v>
      </c>
    </row>
    <row r="103" spans="1:5" x14ac:dyDescent="0.2">
      <c r="A103" t="s">
        <v>3</v>
      </c>
      <c r="B103">
        <v>3</v>
      </c>
      <c r="C103">
        <v>2</v>
      </c>
      <c r="D103">
        <f>4/(0.002*10^-6)</f>
        <v>1999999999.9999998</v>
      </c>
      <c r="E103" t="s">
        <v>15</v>
      </c>
    </row>
    <row r="104" spans="1:5" x14ac:dyDescent="0.2">
      <c r="A104" t="s">
        <v>4</v>
      </c>
      <c r="B104">
        <v>1</v>
      </c>
      <c r="C104">
        <v>2</v>
      </c>
      <c r="D104">
        <f>1/(0.002*10^-6)</f>
        <v>499999999.99999994</v>
      </c>
      <c r="E104" t="s">
        <v>15</v>
      </c>
    </row>
    <row r="105" spans="1:5" x14ac:dyDescent="0.2">
      <c r="A105" t="s">
        <v>4</v>
      </c>
      <c r="B105">
        <v>2</v>
      </c>
      <c r="C105">
        <v>2</v>
      </c>
      <c r="D105">
        <f>1/(0.002*10^-6)</f>
        <v>499999999.99999994</v>
      </c>
      <c r="E105" t="s">
        <v>15</v>
      </c>
    </row>
    <row r="106" spans="1:5" x14ac:dyDescent="0.2">
      <c r="A106" t="s">
        <v>4</v>
      </c>
      <c r="B106">
        <v>3</v>
      </c>
      <c r="C106">
        <v>2</v>
      </c>
      <c r="D106">
        <f>3/(0.002*10^-6)</f>
        <v>1500000000</v>
      </c>
      <c r="E106" t="s">
        <v>15</v>
      </c>
    </row>
    <row r="107" spans="1:5" x14ac:dyDescent="0.2">
      <c r="A107" t="s">
        <v>5</v>
      </c>
      <c r="B107">
        <v>1</v>
      </c>
      <c r="C107">
        <v>2</v>
      </c>
      <c r="D107">
        <f>3/(0.002*10^-6)</f>
        <v>1500000000</v>
      </c>
      <c r="E107" t="s">
        <v>15</v>
      </c>
    </row>
    <row r="108" spans="1:5" x14ac:dyDescent="0.2">
      <c r="A108" t="s">
        <v>5</v>
      </c>
      <c r="B108">
        <v>2</v>
      </c>
      <c r="C108">
        <v>2</v>
      </c>
      <c r="D108">
        <f>1/(0.002*10^-6)</f>
        <v>499999999.99999994</v>
      </c>
      <c r="E108" t="s">
        <v>15</v>
      </c>
    </row>
    <row r="109" spans="1:5" x14ac:dyDescent="0.2">
      <c r="A109" t="s">
        <v>5</v>
      </c>
      <c r="B109">
        <v>3</v>
      </c>
      <c r="C109">
        <v>2</v>
      </c>
      <c r="D109">
        <f>6/(0.002*10^-6)</f>
        <v>3000000000</v>
      </c>
      <c r="E109" t="s">
        <v>15</v>
      </c>
    </row>
    <row r="110" spans="1:5" x14ac:dyDescent="0.2">
      <c r="A110" t="s">
        <v>6</v>
      </c>
      <c r="B110">
        <v>1</v>
      </c>
      <c r="C110">
        <v>2</v>
      </c>
      <c r="D110">
        <f>6/(0.002*10^-6)</f>
        <v>3000000000</v>
      </c>
      <c r="E110" t="s">
        <v>15</v>
      </c>
    </row>
    <row r="111" spans="1:5" x14ac:dyDescent="0.2">
      <c r="A111" t="s">
        <v>6</v>
      </c>
      <c r="B111">
        <v>2</v>
      </c>
      <c r="C111">
        <v>2</v>
      </c>
      <c r="D111">
        <f>2/(0.002*10^-6)</f>
        <v>999999999.99999988</v>
      </c>
      <c r="E111" t="s">
        <v>15</v>
      </c>
    </row>
    <row r="112" spans="1:5" x14ac:dyDescent="0.2">
      <c r="A112" t="s">
        <v>6</v>
      </c>
      <c r="B112">
        <v>3</v>
      </c>
      <c r="C112">
        <v>2</v>
      </c>
      <c r="D112">
        <f>1/(0.002*10^-6)</f>
        <v>499999999.99999994</v>
      </c>
      <c r="E112" t="s">
        <v>15</v>
      </c>
    </row>
    <row r="113" spans="1:5" x14ac:dyDescent="0.2">
      <c r="A113" t="s">
        <v>7</v>
      </c>
      <c r="B113">
        <v>1</v>
      </c>
      <c r="C113">
        <v>2</v>
      </c>
      <c r="D113">
        <f>5/(0.002*10^-6)</f>
        <v>2500000000</v>
      </c>
      <c r="E113" t="s">
        <v>15</v>
      </c>
    </row>
    <row r="114" spans="1:5" x14ac:dyDescent="0.2">
      <c r="A114" t="s">
        <v>7</v>
      </c>
      <c r="B114">
        <v>2</v>
      </c>
      <c r="C114">
        <v>2</v>
      </c>
      <c r="D114">
        <f>1/(0.002*10^-6)</f>
        <v>499999999.99999994</v>
      </c>
      <c r="E114" t="s">
        <v>15</v>
      </c>
    </row>
    <row r="115" spans="1:5" x14ac:dyDescent="0.2">
      <c r="A115" t="s">
        <v>7</v>
      </c>
      <c r="B115">
        <v>3</v>
      </c>
      <c r="C115">
        <v>2</v>
      </c>
      <c r="D115">
        <f>1/(0.002*10^-6)</f>
        <v>499999999.99999994</v>
      </c>
      <c r="E115" t="s">
        <v>15</v>
      </c>
    </row>
    <row r="116" spans="1:5" x14ac:dyDescent="0.2">
      <c r="A116" t="s">
        <v>8</v>
      </c>
      <c r="B116">
        <v>1</v>
      </c>
      <c r="C116">
        <v>2</v>
      </c>
      <c r="D116">
        <f>5/(0.002*10^-6)</f>
        <v>2500000000</v>
      </c>
      <c r="E116" t="s">
        <v>15</v>
      </c>
    </row>
    <row r="117" spans="1:5" x14ac:dyDescent="0.2">
      <c r="A117" t="s">
        <v>8</v>
      </c>
      <c r="B117">
        <v>2</v>
      </c>
      <c r="C117">
        <v>2</v>
      </c>
      <c r="D117">
        <f>5/(0.002*10^-6)</f>
        <v>2500000000</v>
      </c>
      <c r="E117" t="s">
        <v>15</v>
      </c>
    </row>
    <row r="118" spans="1:5" x14ac:dyDescent="0.2">
      <c r="A118" t="s">
        <v>8</v>
      </c>
      <c r="B118">
        <v>3</v>
      </c>
      <c r="C118">
        <v>2</v>
      </c>
      <c r="D118">
        <f>3/(0.002*10^-6)</f>
        <v>1500000000</v>
      </c>
      <c r="E118" t="s">
        <v>15</v>
      </c>
    </row>
    <row r="119" spans="1:5" x14ac:dyDescent="0.2">
      <c r="A119" t="s">
        <v>9</v>
      </c>
      <c r="B119">
        <v>1</v>
      </c>
      <c r="C119">
        <v>2</v>
      </c>
      <c r="D119">
        <f>7/(0.002*10^-6)</f>
        <v>3500000000</v>
      </c>
      <c r="E119" t="s">
        <v>15</v>
      </c>
    </row>
    <row r="120" spans="1:5" x14ac:dyDescent="0.2">
      <c r="A120" t="s">
        <v>9</v>
      </c>
      <c r="B120">
        <v>2</v>
      </c>
      <c r="C120">
        <v>2</v>
      </c>
      <c r="D120">
        <f>12/(0.002*10^-6)</f>
        <v>6000000000</v>
      </c>
      <c r="E120" t="s">
        <v>15</v>
      </c>
    </row>
    <row r="121" spans="1:5" x14ac:dyDescent="0.2">
      <c r="A121" t="s">
        <v>9</v>
      </c>
      <c r="B121">
        <v>3</v>
      </c>
      <c r="C121">
        <v>2</v>
      </c>
      <c r="D121">
        <f>8/(0.002*10^-6)</f>
        <v>3999999999.9999995</v>
      </c>
      <c r="E121" t="s">
        <v>15</v>
      </c>
    </row>
    <row r="122" spans="1:5" x14ac:dyDescent="0.2">
      <c r="A122" t="s">
        <v>10</v>
      </c>
      <c r="B122">
        <v>1</v>
      </c>
      <c r="C122">
        <v>2</v>
      </c>
      <c r="D122">
        <f>13/(0.002*10^-6)</f>
        <v>6500000000</v>
      </c>
      <c r="E122" t="s">
        <v>15</v>
      </c>
    </row>
    <row r="123" spans="1:5" x14ac:dyDescent="0.2">
      <c r="A123" t="s">
        <v>10</v>
      </c>
      <c r="B123">
        <v>2</v>
      </c>
      <c r="C123">
        <v>2</v>
      </c>
      <c r="D123">
        <f>25/(0.002*10^-6)</f>
        <v>12500000000</v>
      </c>
      <c r="E123" t="s">
        <v>15</v>
      </c>
    </row>
    <row r="124" spans="1:5" x14ac:dyDescent="0.2">
      <c r="A124" t="s">
        <v>10</v>
      </c>
      <c r="B124">
        <v>3</v>
      </c>
      <c r="C124">
        <v>2</v>
      </c>
      <c r="D124">
        <f>12/(0.002*10^-6)</f>
        <v>6000000000</v>
      </c>
      <c r="E124" t="s">
        <v>15</v>
      </c>
    </row>
    <row r="125" spans="1:5" x14ac:dyDescent="0.2">
      <c r="A125" t="s">
        <v>11</v>
      </c>
      <c r="B125">
        <v>1</v>
      </c>
      <c r="C125">
        <v>2</v>
      </c>
      <c r="D125">
        <f>10/(0.002*10^-6)</f>
        <v>5000000000</v>
      </c>
      <c r="E125" t="s">
        <v>15</v>
      </c>
    </row>
    <row r="126" spans="1:5" x14ac:dyDescent="0.2">
      <c r="A126" t="s">
        <v>11</v>
      </c>
      <c r="B126">
        <v>2</v>
      </c>
      <c r="C126">
        <v>2</v>
      </c>
      <c r="D126">
        <f>19/(0.002*10^-6)</f>
        <v>9500000000</v>
      </c>
      <c r="E126" t="s">
        <v>15</v>
      </c>
    </row>
    <row r="127" spans="1:5" x14ac:dyDescent="0.2">
      <c r="A127" t="s">
        <v>11</v>
      </c>
      <c r="B127">
        <v>3</v>
      </c>
      <c r="C127">
        <v>2</v>
      </c>
      <c r="D127">
        <f>11/(0.002*10^-6)</f>
        <v>5500000000</v>
      </c>
      <c r="E127" t="s">
        <v>15</v>
      </c>
    </row>
    <row r="128" spans="1:5" x14ac:dyDescent="0.2">
      <c r="A128" t="s">
        <v>0</v>
      </c>
      <c r="B128">
        <v>1</v>
      </c>
      <c r="C128">
        <v>2</v>
      </c>
      <c r="D128">
        <f>1/(0.002*10^-2)</f>
        <v>49999.999999999993</v>
      </c>
      <c r="E128" t="s">
        <v>28</v>
      </c>
    </row>
    <row r="129" spans="1:5" x14ac:dyDescent="0.2">
      <c r="A129" t="s">
        <v>0</v>
      </c>
      <c r="B129">
        <v>2</v>
      </c>
      <c r="C129">
        <v>2</v>
      </c>
      <c r="D129">
        <f>7/(0.002*10^-2)</f>
        <v>350000</v>
      </c>
      <c r="E129" t="s">
        <v>28</v>
      </c>
    </row>
    <row r="130" spans="1:5" x14ac:dyDescent="0.2">
      <c r="A130" t="s">
        <v>0</v>
      </c>
      <c r="B130">
        <v>3</v>
      </c>
      <c r="C130">
        <v>2</v>
      </c>
      <c r="D130">
        <f>4/(0.002*10^-2)</f>
        <v>199999.99999999997</v>
      </c>
      <c r="E130" t="s">
        <v>28</v>
      </c>
    </row>
    <row r="131" spans="1:5" x14ac:dyDescent="0.2">
      <c r="A131" t="s">
        <v>1</v>
      </c>
      <c r="B131">
        <v>1</v>
      </c>
      <c r="C131">
        <v>2</v>
      </c>
      <c r="D131">
        <f>3/(0.002*10^-2)</f>
        <v>150000</v>
      </c>
      <c r="E131" t="s">
        <v>28</v>
      </c>
    </row>
    <row r="132" spans="1:5" x14ac:dyDescent="0.2">
      <c r="A132" t="s">
        <v>1</v>
      </c>
      <c r="B132">
        <v>2</v>
      </c>
      <c r="C132">
        <v>2</v>
      </c>
      <c r="D132">
        <f>1/(0.002*10^-2)</f>
        <v>49999.999999999993</v>
      </c>
      <c r="E132" t="s">
        <v>28</v>
      </c>
    </row>
    <row r="133" spans="1:5" x14ac:dyDescent="0.2">
      <c r="A133" t="s">
        <v>1</v>
      </c>
      <c r="B133">
        <v>3</v>
      </c>
      <c r="C133">
        <v>2</v>
      </c>
      <c r="D133">
        <f>4/(0.002*10^-2)</f>
        <v>199999.99999999997</v>
      </c>
      <c r="E133" t="s">
        <v>28</v>
      </c>
    </row>
    <row r="134" spans="1:5" x14ac:dyDescent="0.2">
      <c r="A134" t="s">
        <v>2</v>
      </c>
      <c r="B134">
        <v>1</v>
      </c>
      <c r="C134">
        <v>2</v>
      </c>
      <c r="D134">
        <f>1/(0.002*10^-2)</f>
        <v>49999.999999999993</v>
      </c>
      <c r="E134" t="s">
        <v>28</v>
      </c>
    </row>
    <row r="135" spans="1:5" x14ac:dyDescent="0.2">
      <c r="A135" t="s">
        <v>2</v>
      </c>
      <c r="B135">
        <v>2</v>
      </c>
      <c r="C135">
        <v>2</v>
      </c>
      <c r="D135">
        <f>5/(0.002*10^-2)</f>
        <v>249999.99999999997</v>
      </c>
      <c r="E135" t="s">
        <v>28</v>
      </c>
    </row>
    <row r="136" spans="1:5" x14ac:dyDescent="0.2">
      <c r="A136" t="s">
        <v>2</v>
      </c>
      <c r="B136">
        <v>3</v>
      </c>
      <c r="C136">
        <v>2</v>
      </c>
      <c r="D136">
        <f>4/(0.002*10^-2)</f>
        <v>199999.99999999997</v>
      </c>
      <c r="E136" t="s">
        <v>28</v>
      </c>
    </row>
    <row r="137" spans="1:5" x14ac:dyDescent="0.2">
      <c r="A137" t="s">
        <v>3</v>
      </c>
      <c r="B137">
        <v>1</v>
      </c>
      <c r="C137">
        <v>2</v>
      </c>
      <c r="D137">
        <f>6/(0.002*10^-6)</f>
        <v>3000000000</v>
      </c>
      <c r="E137" t="s">
        <v>28</v>
      </c>
    </row>
    <row r="138" spans="1:5" x14ac:dyDescent="0.2">
      <c r="A138" t="s">
        <v>3</v>
      </c>
      <c r="B138">
        <v>2</v>
      </c>
      <c r="C138">
        <v>2</v>
      </c>
      <c r="D138">
        <f>5/(0.002*10^-6)</f>
        <v>2500000000</v>
      </c>
      <c r="E138" t="s">
        <v>28</v>
      </c>
    </row>
    <row r="139" spans="1:5" x14ac:dyDescent="0.2">
      <c r="A139" t="s">
        <v>3</v>
      </c>
      <c r="B139">
        <v>3</v>
      </c>
      <c r="C139">
        <v>2</v>
      </c>
      <c r="D139">
        <f>8/(0.002*10^-6)</f>
        <v>3999999999.9999995</v>
      </c>
      <c r="E139" t="s">
        <v>28</v>
      </c>
    </row>
    <row r="140" spans="1:5" x14ac:dyDescent="0.2">
      <c r="A140" t="s">
        <v>4</v>
      </c>
      <c r="B140">
        <v>1</v>
      </c>
      <c r="C140">
        <v>2</v>
      </c>
      <c r="D140">
        <f>18/(0.002*10^-6)</f>
        <v>9000000000</v>
      </c>
      <c r="E140" t="s">
        <v>28</v>
      </c>
    </row>
    <row r="141" spans="1:5" x14ac:dyDescent="0.2">
      <c r="A141" t="s">
        <v>4</v>
      </c>
      <c r="B141">
        <v>2</v>
      </c>
      <c r="C141">
        <v>2</v>
      </c>
      <c r="D141">
        <f>19/(0.002*10^-6)</f>
        <v>9500000000</v>
      </c>
      <c r="E141" t="s">
        <v>28</v>
      </c>
    </row>
    <row r="142" spans="1:5" x14ac:dyDescent="0.2">
      <c r="A142" t="s">
        <v>4</v>
      </c>
      <c r="B142">
        <v>3</v>
      </c>
      <c r="C142">
        <v>2</v>
      </c>
      <c r="D142">
        <f>17/(0.002*10^-6)</f>
        <v>8499999999.999999</v>
      </c>
      <c r="E142" t="s">
        <v>28</v>
      </c>
    </row>
    <row r="143" spans="1:5" x14ac:dyDescent="0.2">
      <c r="A143" t="s">
        <v>5</v>
      </c>
      <c r="B143">
        <v>1</v>
      </c>
      <c r="C143">
        <v>2</v>
      </c>
      <c r="D143">
        <f>6/(0.002*10^-6)</f>
        <v>3000000000</v>
      </c>
      <c r="E143" t="s">
        <v>28</v>
      </c>
    </row>
    <row r="144" spans="1:5" x14ac:dyDescent="0.2">
      <c r="A144" t="s">
        <v>5</v>
      </c>
      <c r="B144">
        <v>2</v>
      </c>
      <c r="C144">
        <v>2</v>
      </c>
      <c r="D144">
        <f>6/(0.002*10^-6)</f>
        <v>3000000000</v>
      </c>
      <c r="E144" t="s">
        <v>28</v>
      </c>
    </row>
    <row r="145" spans="1:5" x14ac:dyDescent="0.2">
      <c r="A145" t="s">
        <v>5</v>
      </c>
      <c r="B145">
        <v>3</v>
      </c>
      <c r="C145">
        <v>2</v>
      </c>
      <c r="D145">
        <f>8/(0.002*10^-6)</f>
        <v>3999999999.9999995</v>
      </c>
      <c r="E145" t="s">
        <v>28</v>
      </c>
    </row>
    <row r="146" spans="1:5" x14ac:dyDescent="0.2">
      <c r="A146" t="s">
        <v>6</v>
      </c>
      <c r="B146">
        <v>1</v>
      </c>
      <c r="C146">
        <v>2</v>
      </c>
      <c r="D146">
        <f>0/(0.002*10^-6)</f>
        <v>0</v>
      </c>
      <c r="E146" t="s">
        <v>28</v>
      </c>
    </row>
    <row r="147" spans="1:5" x14ac:dyDescent="0.2">
      <c r="A147" t="s">
        <v>6</v>
      </c>
      <c r="B147">
        <v>2</v>
      </c>
      <c r="C147">
        <v>2</v>
      </c>
      <c r="D147">
        <f>1/(0.002*10^-6)</f>
        <v>499999999.99999994</v>
      </c>
      <c r="E147" t="s">
        <v>28</v>
      </c>
    </row>
    <row r="148" spans="1:5" x14ac:dyDescent="0.2">
      <c r="A148" t="s">
        <v>6</v>
      </c>
      <c r="B148">
        <v>3</v>
      </c>
      <c r="C148">
        <v>2</v>
      </c>
      <c r="D148">
        <f>2/(0.002*10^-6)</f>
        <v>999999999.99999988</v>
      </c>
      <c r="E148" t="s">
        <v>28</v>
      </c>
    </row>
    <row r="149" spans="1:5" x14ac:dyDescent="0.2">
      <c r="A149" t="s">
        <v>7</v>
      </c>
      <c r="B149">
        <v>1</v>
      </c>
      <c r="C149">
        <v>2</v>
      </c>
      <c r="D149">
        <f>6/(0.002*10^-6)</f>
        <v>3000000000</v>
      </c>
      <c r="E149" t="s">
        <v>28</v>
      </c>
    </row>
    <row r="150" spans="1:5" x14ac:dyDescent="0.2">
      <c r="A150" t="s">
        <v>7</v>
      </c>
      <c r="B150">
        <v>2</v>
      </c>
      <c r="C150">
        <v>2</v>
      </c>
      <c r="D150">
        <f>3/(0.002*10^-6)</f>
        <v>1500000000</v>
      </c>
      <c r="E150" t="s">
        <v>28</v>
      </c>
    </row>
    <row r="151" spans="1:5" x14ac:dyDescent="0.2">
      <c r="A151" t="s">
        <v>7</v>
      </c>
      <c r="B151">
        <v>3</v>
      </c>
      <c r="C151">
        <v>2</v>
      </c>
      <c r="D151">
        <f>5/(0.002*10^-6)</f>
        <v>2500000000</v>
      </c>
      <c r="E151" t="s">
        <v>28</v>
      </c>
    </row>
    <row r="152" spans="1:5" x14ac:dyDescent="0.2">
      <c r="A152" t="s">
        <v>8</v>
      </c>
      <c r="B152">
        <v>1</v>
      </c>
      <c r="C152">
        <v>2</v>
      </c>
      <c r="D152">
        <f>6/(0.002*10^-6)</f>
        <v>3000000000</v>
      </c>
      <c r="E152" t="s">
        <v>28</v>
      </c>
    </row>
    <row r="153" spans="1:5" x14ac:dyDescent="0.2">
      <c r="A153" t="s">
        <v>8</v>
      </c>
      <c r="B153">
        <v>2</v>
      </c>
      <c r="C153">
        <v>2</v>
      </c>
      <c r="D153">
        <f>7/(0.002*10^-6)</f>
        <v>3500000000</v>
      </c>
      <c r="E153" t="s">
        <v>28</v>
      </c>
    </row>
    <row r="154" spans="1:5" x14ac:dyDescent="0.2">
      <c r="A154" t="s">
        <v>8</v>
      </c>
      <c r="B154">
        <v>3</v>
      </c>
      <c r="C154">
        <v>2</v>
      </c>
      <c r="D154">
        <f>10/(0.002*10^-6)</f>
        <v>5000000000</v>
      </c>
      <c r="E154" t="s">
        <v>28</v>
      </c>
    </row>
    <row r="155" spans="1:5" x14ac:dyDescent="0.2">
      <c r="A155" t="s">
        <v>9</v>
      </c>
      <c r="B155">
        <v>1</v>
      </c>
      <c r="C155">
        <v>2</v>
      </c>
      <c r="D155">
        <f>5/(0.002*10^-6)</f>
        <v>2500000000</v>
      </c>
      <c r="E155" t="s">
        <v>28</v>
      </c>
    </row>
    <row r="156" spans="1:5" x14ac:dyDescent="0.2">
      <c r="A156" t="s">
        <v>9</v>
      </c>
      <c r="B156">
        <v>2</v>
      </c>
      <c r="C156">
        <v>2</v>
      </c>
      <c r="D156">
        <f>1/(0.002*10^-6)</f>
        <v>499999999.99999994</v>
      </c>
      <c r="E156" t="s">
        <v>28</v>
      </c>
    </row>
    <row r="157" spans="1:5" x14ac:dyDescent="0.2">
      <c r="A157" t="s">
        <v>9</v>
      </c>
      <c r="B157">
        <v>3</v>
      </c>
      <c r="C157">
        <v>2</v>
      </c>
      <c r="D157">
        <f>4/(0.002*10^-6)</f>
        <v>1999999999.9999998</v>
      </c>
      <c r="E157" t="s">
        <v>28</v>
      </c>
    </row>
    <row r="158" spans="1:5" x14ac:dyDescent="0.2">
      <c r="A158" t="s">
        <v>10</v>
      </c>
      <c r="B158">
        <v>1</v>
      </c>
      <c r="C158">
        <v>2</v>
      </c>
      <c r="D158">
        <f>1/(0.002*10^-6)</f>
        <v>499999999.99999994</v>
      </c>
      <c r="E158" t="s">
        <v>28</v>
      </c>
    </row>
    <row r="159" spans="1:5" x14ac:dyDescent="0.2">
      <c r="A159" t="s">
        <v>10</v>
      </c>
      <c r="B159">
        <v>2</v>
      </c>
      <c r="C159">
        <v>2</v>
      </c>
      <c r="D159">
        <f>3/(0.002*10^-6)</f>
        <v>1500000000</v>
      </c>
      <c r="E159" t="s">
        <v>28</v>
      </c>
    </row>
    <row r="160" spans="1:5" x14ac:dyDescent="0.2">
      <c r="A160" t="s">
        <v>10</v>
      </c>
      <c r="B160">
        <v>3</v>
      </c>
      <c r="C160">
        <v>2</v>
      </c>
      <c r="D160">
        <f>4/(0.002*10^-6)</f>
        <v>1999999999.9999998</v>
      </c>
      <c r="E160" t="s">
        <v>28</v>
      </c>
    </row>
    <row r="161" spans="1:5" x14ac:dyDescent="0.2">
      <c r="A161" t="s">
        <v>11</v>
      </c>
      <c r="B161">
        <v>1</v>
      </c>
      <c r="C161">
        <v>2</v>
      </c>
      <c r="D161">
        <f>2/(0.002*10^-6)</f>
        <v>999999999.99999988</v>
      </c>
      <c r="E161" t="s">
        <v>28</v>
      </c>
    </row>
    <row r="162" spans="1:5" x14ac:dyDescent="0.2">
      <c r="A162" t="s">
        <v>11</v>
      </c>
      <c r="B162">
        <v>2</v>
      </c>
      <c r="C162">
        <v>2</v>
      </c>
      <c r="D162">
        <f>3/(0.002*10^-6)</f>
        <v>1500000000</v>
      </c>
      <c r="E162" t="s">
        <v>28</v>
      </c>
    </row>
    <row r="163" spans="1:5" x14ac:dyDescent="0.2">
      <c r="A163" t="s">
        <v>11</v>
      </c>
      <c r="B163">
        <v>3</v>
      </c>
      <c r="C163">
        <v>2</v>
      </c>
      <c r="D163">
        <f>4/(0.002*10^-6)</f>
        <v>1999999999.9999998</v>
      </c>
      <c r="E163" t="s">
        <v>28</v>
      </c>
    </row>
    <row r="164" spans="1:5" x14ac:dyDescent="0.2">
      <c r="A164" t="s">
        <v>0</v>
      </c>
      <c r="B164">
        <v>1</v>
      </c>
      <c r="C164">
        <v>3</v>
      </c>
      <c r="D164">
        <f>26/(0.002*10^-6)</f>
        <v>13000000000</v>
      </c>
      <c r="E164" t="s">
        <v>15</v>
      </c>
    </row>
    <row r="165" spans="1:5" x14ac:dyDescent="0.2">
      <c r="A165" t="s">
        <v>0</v>
      </c>
      <c r="B165">
        <v>2</v>
      </c>
      <c r="C165">
        <v>3</v>
      </c>
      <c r="D165">
        <f>27/(0.002*10^-6)</f>
        <v>13500000000</v>
      </c>
      <c r="E165" t="s">
        <v>15</v>
      </c>
    </row>
    <row r="166" spans="1:5" x14ac:dyDescent="0.2">
      <c r="A166" t="s">
        <v>0</v>
      </c>
      <c r="B166">
        <v>3</v>
      </c>
      <c r="C166">
        <v>3</v>
      </c>
      <c r="D166">
        <f>28/(0.002*10^-6)</f>
        <v>14000000000</v>
      </c>
      <c r="E166" t="s">
        <v>15</v>
      </c>
    </row>
    <row r="167" spans="1:5" x14ac:dyDescent="0.2">
      <c r="A167" t="s">
        <v>1</v>
      </c>
      <c r="B167">
        <v>1</v>
      </c>
      <c r="C167">
        <v>3</v>
      </c>
      <c r="D167">
        <f>9/(0.002*10^-6)</f>
        <v>4500000000</v>
      </c>
      <c r="E167" t="s">
        <v>15</v>
      </c>
    </row>
    <row r="168" spans="1:5" x14ac:dyDescent="0.2">
      <c r="A168" t="s">
        <v>1</v>
      </c>
      <c r="B168">
        <v>2</v>
      </c>
      <c r="C168">
        <v>3</v>
      </c>
      <c r="D168">
        <f>15/(0.002*10^-6)</f>
        <v>7500000000</v>
      </c>
      <c r="E168" t="s">
        <v>15</v>
      </c>
    </row>
    <row r="169" spans="1:5" x14ac:dyDescent="0.2">
      <c r="A169" t="s">
        <v>1</v>
      </c>
      <c r="B169">
        <v>3</v>
      </c>
      <c r="C169">
        <v>3</v>
      </c>
      <c r="D169">
        <f>14/(0.002*10^-6)</f>
        <v>7000000000</v>
      </c>
      <c r="E169" t="s">
        <v>15</v>
      </c>
    </row>
    <row r="170" spans="1:5" x14ac:dyDescent="0.2">
      <c r="A170" t="s">
        <v>2</v>
      </c>
      <c r="B170">
        <v>1</v>
      </c>
      <c r="C170">
        <v>3</v>
      </c>
      <c r="D170">
        <f>11/(0.002*10^-6)</f>
        <v>5500000000</v>
      </c>
      <c r="E170" t="s">
        <v>15</v>
      </c>
    </row>
    <row r="171" spans="1:5" x14ac:dyDescent="0.2">
      <c r="A171" t="s">
        <v>2</v>
      </c>
      <c r="B171">
        <v>2</v>
      </c>
      <c r="C171">
        <v>3</v>
      </c>
      <c r="D171">
        <f>9/(0.002*10^-6)</f>
        <v>4500000000</v>
      </c>
      <c r="E171" t="s">
        <v>15</v>
      </c>
    </row>
    <row r="172" spans="1:5" x14ac:dyDescent="0.2">
      <c r="A172" t="s">
        <v>2</v>
      </c>
      <c r="B172">
        <v>3</v>
      </c>
      <c r="C172">
        <v>3</v>
      </c>
      <c r="D172">
        <f>12/(0.002*10^-6)</f>
        <v>6000000000</v>
      </c>
      <c r="E172" t="s">
        <v>15</v>
      </c>
    </row>
    <row r="173" spans="1:5" x14ac:dyDescent="0.2">
      <c r="A173" t="s">
        <v>3</v>
      </c>
      <c r="B173">
        <v>1</v>
      </c>
      <c r="C173">
        <v>3</v>
      </c>
      <c r="D173">
        <f>10/(0.002*10^-5)</f>
        <v>500000000</v>
      </c>
      <c r="E173" t="s">
        <v>15</v>
      </c>
    </row>
    <row r="174" spans="1:5" x14ac:dyDescent="0.2">
      <c r="A174" t="s">
        <v>3</v>
      </c>
      <c r="B174">
        <v>2</v>
      </c>
      <c r="C174">
        <v>3</v>
      </c>
      <c r="D174">
        <f>15/(0.002*10^-5)</f>
        <v>750000000</v>
      </c>
      <c r="E174" t="s">
        <v>15</v>
      </c>
    </row>
    <row r="175" spans="1:5" x14ac:dyDescent="0.2">
      <c r="A175" t="s">
        <v>3</v>
      </c>
      <c r="B175">
        <v>3</v>
      </c>
      <c r="C175">
        <v>3</v>
      </c>
      <c r="D175">
        <f>8/(0.002*10^-5)</f>
        <v>400000000</v>
      </c>
      <c r="E175" t="s">
        <v>15</v>
      </c>
    </row>
    <row r="176" spans="1:5" x14ac:dyDescent="0.2">
      <c r="A176" t="s">
        <v>4</v>
      </c>
      <c r="B176">
        <v>1</v>
      </c>
      <c r="C176">
        <v>3</v>
      </c>
      <c r="D176">
        <f>7/(0.002*10^-5)</f>
        <v>350000000</v>
      </c>
      <c r="E176" t="s">
        <v>15</v>
      </c>
    </row>
    <row r="177" spans="1:5" x14ac:dyDescent="0.2">
      <c r="A177" t="s">
        <v>4</v>
      </c>
      <c r="B177">
        <v>2</v>
      </c>
      <c r="C177">
        <v>3</v>
      </c>
      <c r="D177">
        <f>5/(0.002*10^-5)</f>
        <v>250000000</v>
      </c>
      <c r="E177" t="s">
        <v>15</v>
      </c>
    </row>
    <row r="178" spans="1:5" x14ac:dyDescent="0.2">
      <c r="A178" t="s">
        <v>4</v>
      </c>
      <c r="B178">
        <v>3</v>
      </c>
      <c r="C178">
        <v>3</v>
      </c>
      <c r="D178">
        <f>5/(0.002*10^-5)</f>
        <v>250000000</v>
      </c>
      <c r="E178" t="s">
        <v>15</v>
      </c>
    </row>
    <row r="179" spans="1:5" x14ac:dyDescent="0.2">
      <c r="A179" t="s">
        <v>5</v>
      </c>
      <c r="B179">
        <v>1</v>
      </c>
      <c r="C179">
        <v>3</v>
      </c>
      <c r="D179">
        <f>18/(0.002*10^-5)</f>
        <v>900000000</v>
      </c>
      <c r="E179" t="s">
        <v>15</v>
      </c>
    </row>
    <row r="180" spans="1:5" x14ac:dyDescent="0.2">
      <c r="A180" t="s">
        <v>5</v>
      </c>
      <c r="B180">
        <v>2</v>
      </c>
      <c r="C180">
        <v>3</v>
      </c>
      <c r="D180">
        <f>23/(0.002*10^-5)</f>
        <v>1150000000</v>
      </c>
      <c r="E180" t="s">
        <v>15</v>
      </c>
    </row>
    <row r="181" spans="1:5" x14ac:dyDescent="0.2">
      <c r="A181" t="s">
        <v>5</v>
      </c>
      <c r="B181">
        <v>3</v>
      </c>
      <c r="C181">
        <v>3</v>
      </c>
      <c r="D181">
        <f>18/(0.002*10^-5)</f>
        <v>900000000</v>
      </c>
      <c r="E181" t="s">
        <v>15</v>
      </c>
    </row>
    <row r="182" spans="1:5" x14ac:dyDescent="0.2">
      <c r="A182" t="s">
        <v>6</v>
      </c>
      <c r="B182">
        <v>1</v>
      </c>
      <c r="C182">
        <v>3</v>
      </c>
      <c r="D182">
        <f>6/(0.002*10^-6)</f>
        <v>3000000000</v>
      </c>
      <c r="E182" t="s">
        <v>15</v>
      </c>
    </row>
    <row r="183" spans="1:5" x14ac:dyDescent="0.2">
      <c r="A183" t="s">
        <v>6</v>
      </c>
      <c r="B183">
        <v>2</v>
      </c>
      <c r="C183">
        <v>3</v>
      </c>
      <c r="D183">
        <f>3/(0.002*10^-6)</f>
        <v>1500000000</v>
      </c>
      <c r="E183" t="s">
        <v>15</v>
      </c>
    </row>
    <row r="184" spans="1:5" x14ac:dyDescent="0.2">
      <c r="A184" t="s">
        <v>6</v>
      </c>
      <c r="B184">
        <v>3</v>
      </c>
      <c r="C184">
        <v>3</v>
      </c>
      <c r="D184">
        <f>13/(0.002*10^-6)</f>
        <v>6500000000</v>
      </c>
      <c r="E184" t="s">
        <v>15</v>
      </c>
    </row>
    <row r="185" spans="1:5" x14ac:dyDescent="0.2">
      <c r="A185" t="s">
        <v>7</v>
      </c>
      <c r="B185">
        <v>1</v>
      </c>
      <c r="C185">
        <v>3</v>
      </c>
      <c r="D185">
        <f>20/(0.002*10^-6)</f>
        <v>10000000000</v>
      </c>
      <c r="E185" t="s">
        <v>15</v>
      </c>
    </row>
    <row r="186" spans="1:5" x14ac:dyDescent="0.2">
      <c r="A186" t="s">
        <v>7</v>
      </c>
      <c r="B186">
        <v>2</v>
      </c>
      <c r="C186">
        <v>3</v>
      </c>
      <c r="D186">
        <f>13/(0.002*10^-6)</f>
        <v>6500000000</v>
      </c>
      <c r="E186" t="s">
        <v>15</v>
      </c>
    </row>
    <row r="187" spans="1:5" x14ac:dyDescent="0.2">
      <c r="A187" t="s">
        <v>7</v>
      </c>
      <c r="B187">
        <v>3</v>
      </c>
      <c r="C187">
        <v>3</v>
      </c>
      <c r="D187">
        <f>16/(0.002*10^-6)</f>
        <v>7999999999.999999</v>
      </c>
      <c r="E187" t="s">
        <v>15</v>
      </c>
    </row>
    <row r="188" spans="1:5" x14ac:dyDescent="0.2">
      <c r="A188" t="s">
        <v>8</v>
      </c>
      <c r="B188">
        <v>1</v>
      </c>
      <c r="C188">
        <v>3</v>
      </c>
      <c r="D188">
        <f>0/(0.002*10^-6)</f>
        <v>0</v>
      </c>
      <c r="E188" t="s">
        <v>15</v>
      </c>
    </row>
    <row r="189" spans="1:5" x14ac:dyDescent="0.2">
      <c r="A189" t="s">
        <v>8</v>
      </c>
      <c r="B189">
        <v>2</v>
      </c>
      <c r="C189">
        <v>3</v>
      </c>
      <c r="D189">
        <f>5/(0.002*10^-6)</f>
        <v>2500000000</v>
      </c>
      <c r="E189" t="s">
        <v>15</v>
      </c>
    </row>
    <row r="190" spans="1:5" x14ac:dyDescent="0.2">
      <c r="A190" t="s">
        <v>8</v>
      </c>
      <c r="B190">
        <v>3</v>
      </c>
      <c r="C190">
        <v>3</v>
      </c>
      <c r="D190">
        <f>3/(0.002*10^-6)</f>
        <v>1500000000</v>
      </c>
      <c r="E190" t="s">
        <v>15</v>
      </c>
    </row>
    <row r="191" spans="1:5" x14ac:dyDescent="0.2">
      <c r="A191" t="s">
        <v>9</v>
      </c>
      <c r="B191">
        <v>1</v>
      </c>
      <c r="C191">
        <v>3</v>
      </c>
      <c r="D191">
        <f>9/(0.002*10^-6)</f>
        <v>4500000000</v>
      </c>
      <c r="E191" t="s">
        <v>15</v>
      </c>
    </row>
    <row r="192" spans="1:5" x14ac:dyDescent="0.2">
      <c r="A192" t="s">
        <v>9</v>
      </c>
      <c r="B192">
        <v>2</v>
      </c>
      <c r="C192">
        <v>3</v>
      </c>
      <c r="D192">
        <f>9/(0.002*10^-6)</f>
        <v>4500000000</v>
      </c>
      <c r="E192" t="s">
        <v>15</v>
      </c>
    </row>
    <row r="193" spans="1:5" x14ac:dyDescent="0.2">
      <c r="A193" t="s">
        <v>9</v>
      </c>
      <c r="B193">
        <v>3</v>
      </c>
      <c r="C193">
        <v>3</v>
      </c>
      <c r="D193">
        <f>11/(0.002*10^-6)</f>
        <v>5500000000</v>
      </c>
      <c r="E193" t="s">
        <v>15</v>
      </c>
    </row>
    <row r="194" spans="1:5" x14ac:dyDescent="0.2">
      <c r="A194" t="s">
        <v>10</v>
      </c>
      <c r="B194">
        <v>1</v>
      </c>
      <c r="C194">
        <v>3</v>
      </c>
      <c r="D194">
        <f>6/(0.002*10^-6)</f>
        <v>3000000000</v>
      </c>
      <c r="E194" t="s">
        <v>15</v>
      </c>
    </row>
    <row r="195" spans="1:5" x14ac:dyDescent="0.2">
      <c r="A195" t="s">
        <v>10</v>
      </c>
      <c r="B195">
        <v>2</v>
      </c>
      <c r="C195">
        <v>3</v>
      </c>
      <c r="D195">
        <f>11/(0.002*10^-6)</f>
        <v>5500000000</v>
      </c>
      <c r="E195" t="s">
        <v>15</v>
      </c>
    </row>
    <row r="196" spans="1:5" x14ac:dyDescent="0.2">
      <c r="A196" t="s">
        <v>10</v>
      </c>
      <c r="B196">
        <v>3</v>
      </c>
      <c r="C196">
        <v>3</v>
      </c>
      <c r="D196">
        <f>13/(0.002*10^-6)</f>
        <v>6500000000</v>
      </c>
      <c r="E196" t="s">
        <v>15</v>
      </c>
    </row>
    <row r="197" spans="1:5" x14ac:dyDescent="0.2">
      <c r="A197" t="s">
        <v>11</v>
      </c>
      <c r="B197">
        <v>1</v>
      </c>
      <c r="C197">
        <v>3</v>
      </c>
      <c r="D197">
        <f>0/(0.002*10^-6)</f>
        <v>0</v>
      </c>
      <c r="E197" t="s">
        <v>15</v>
      </c>
    </row>
    <row r="198" spans="1:5" x14ac:dyDescent="0.2">
      <c r="A198" t="s">
        <v>11</v>
      </c>
      <c r="B198">
        <v>2</v>
      </c>
      <c r="C198">
        <v>3</v>
      </c>
      <c r="D198">
        <f>19/(0.002*10^-6)</f>
        <v>9500000000</v>
      </c>
      <c r="E198" t="s">
        <v>15</v>
      </c>
    </row>
    <row r="199" spans="1:5" x14ac:dyDescent="0.2">
      <c r="A199" t="s">
        <v>11</v>
      </c>
      <c r="B199">
        <v>3</v>
      </c>
      <c r="C199">
        <v>3</v>
      </c>
      <c r="D199">
        <f>22/(0.002*10^-6)</f>
        <v>11000000000</v>
      </c>
      <c r="E199" t="s">
        <v>15</v>
      </c>
    </row>
    <row r="200" spans="1:5" x14ac:dyDescent="0.2">
      <c r="A200" t="s">
        <v>0</v>
      </c>
      <c r="B200">
        <v>1</v>
      </c>
      <c r="C200">
        <v>3</v>
      </c>
      <c r="D200">
        <f>6/(0.002*10^-2)</f>
        <v>300000</v>
      </c>
      <c r="E200" t="s">
        <v>28</v>
      </c>
    </row>
    <row r="201" spans="1:5" x14ac:dyDescent="0.2">
      <c r="A201" t="s">
        <v>0</v>
      </c>
      <c r="B201">
        <v>2</v>
      </c>
      <c r="C201">
        <v>3</v>
      </c>
      <c r="D201">
        <f>5/(0.002*10^-2)</f>
        <v>249999.99999999997</v>
      </c>
      <c r="E201" t="s">
        <v>28</v>
      </c>
    </row>
    <row r="202" spans="1:5" x14ac:dyDescent="0.2">
      <c r="A202" t="s">
        <v>0</v>
      </c>
      <c r="B202">
        <v>3</v>
      </c>
      <c r="C202">
        <v>3</v>
      </c>
      <c r="D202">
        <f>5/(0.002*10^-2)</f>
        <v>249999.99999999997</v>
      </c>
      <c r="E202" t="s">
        <v>28</v>
      </c>
    </row>
    <row r="203" spans="1:5" x14ac:dyDescent="0.2">
      <c r="A203" t="s">
        <v>1</v>
      </c>
      <c r="B203">
        <v>1</v>
      </c>
      <c r="C203">
        <v>3</v>
      </c>
      <c r="D203">
        <f>2/(0.002*10^-1)</f>
        <v>10000</v>
      </c>
      <c r="E203" t="s">
        <v>28</v>
      </c>
    </row>
    <row r="204" spans="1:5" x14ac:dyDescent="0.2">
      <c r="A204" t="s">
        <v>1</v>
      </c>
      <c r="B204">
        <v>2</v>
      </c>
      <c r="C204">
        <v>3</v>
      </c>
      <c r="D204">
        <f>2/(0.002*10^-1)</f>
        <v>10000</v>
      </c>
      <c r="E204" t="s">
        <v>28</v>
      </c>
    </row>
    <row r="205" spans="1:5" x14ac:dyDescent="0.2">
      <c r="A205" t="s">
        <v>1</v>
      </c>
      <c r="B205">
        <v>3</v>
      </c>
      <c r="C205">
        <v>3</v>
      </c>
      <c r="D205">
        <f>1/(0.002*10^-1)</f>
        <v>5000</v>
      </c>
      <c r="E205" t="s">
        <v>28</v>
      </c>
    </row>
    <row r="206" spans="1:5" x14ac:dyDescent="0.2">
      <c r="A206" t="s">
        <v>2</v>
      </c>
      <c r="B206">
        <v>1</v>
      </c>
      <c r="C206">
        <v>3</v>
      </c>
      <c r="D206">
        <f>1/(0.002*10^-1)</f>
        <v>5000</v>
      </c>
      <c r="E206" t="s">
        <v>28</v>
      </c>
    </row>
    <row r="207" spans="1:5" x14ac:dyDescent="0.2">
      <c r="A207" t="s">
        <v>2</v>
      </c>
      <c r="B207">
        <v>2</v>
      </c>
      <c r="C207">
        <v>3</v>
      </c>
      <c r="D207">
        <f>1/(0.002*10^-1)</f>
        <v>5000</v>
      </c>
      <c r="E207" t="s">
        <v>28</v>
      </c>
    </row>
    <row r="208" spans="1:5" x14ac:dyDescent="0.2">
      <c r="A208" t="s">
        <v>2</v>
      </c>
      <c r="B208">
        <v>3</v>
      </c>
      <c r="C208">
        <v>3</v>
      </c>
      <c r="D208">
        <f>0/(0.002*10^-1)</f>
        <v>0</v>
      </c>
      <c r="E208" t="s">
        <v>28</v>
      </c>
    </row>
    <row r="209" spans="1:5" x14ac:dyDescent="0.2">
      <c r="A209" t="s">
        <v>3</v>
      </c>
      <c r="B209">
        <v>1</v>
      </c>
      <c r="C209">
        <v>3</v>
      </c>
      <c r="D209">
        <f>10/(0.002*10^-6)</f>
        <v>5000000000</v>
      </c>
      <c r="E209" t="s">
        <v>28</v>
      </c>
    </row>
    <row r="210" spans="1:5" x14ac:dyDescent="0.2">
      <c r="A210" t="s">
        <v>3</v>
      </c>
      <c r="B210">
        <v>2</v>
      </c>
      <c r="C210">
        <v>3</v>
      </c>
      <c r="D210">
        <f>10/(0.002*10^-6)</f>
        <v>5000000000</v>
      </c>
      <c r="E210" t="s">
        <v>28</v>
      </c>
    </row>
    <row r="211" spans="1:5" x14ac:dyDescent="0.2">
      <c r="A211" t="s">
        <v>3</v>
      </c>
      <c r="B211">
        <v>3</v>
      </c>
      <c r="C211">
        <v>3</v>
      </c>
      <c r="D211">
        <f>10/(0.002*10^-6)</f>
        <v>5000000000</v>
      </c>
      <c r="E211" t="s">
        <v>28</v>
      </c>
    </row>
    <row r="212" spans="1:5" x14ac:dyDescent="0.2">
      <c r="A212" t="s">
        <v>4</v>
      </c>
      <c r="B212">
        <v>1</v>
      </c>
      <c r="C212">
        <v>3</v>
      </c>
      <c r="D212">
        <f>4/(0.002*10^-6)</f>
        <v>1999999999.9999998</v>
      </c>
      <c r="E212" t="s">
        <v>28</v>
      </c>
    </row>
    <row r="213" spans="1:5" x14ac:dyDescent="0.2">
      <c r="A213" t="s">
        <v>4</v>
      </c>
      <c r="B213">
        <v>2</v>
      </c>
      <c r="C213">
        <v>3</v>
      </c>
      <c r="D213">
        <f>9/(0.002*10^-6)</f>
        <v>4500000000</v>
      </c>
      <c r="E213" t="s">
        <v>28</v>
      </c>
    </row>
    <row r="214" spans="1:5" x14ac:dyDescent="0.2">
      <c r="A214" t="s">
        <v>4</v>
      </c>
      <c r="B214">
        <v>3</v>
      </c>
      <c r="C214">
        <v>3</v>
      </c>
      <c r="D214">
        <f>3/(0.002*10^-6)</f>
        <v>1500000000</v>
      </c>
      <c r="E214" t="s">
        <v>28</v>
      </c>
    </row>
    <row r="215" spans="1:5" x14ac:dyDescent="0.2">
      <c r="A215" t="s">
        <v>5</v>
      </c>
      <c r="B215">
        <v>1</v>
      </c>
      <c r="C215">
        <v>3</v>
      </c>
      <c r="D215">
        <f>12/(0.002*10^-6)</f>
        <v>6000000000</v>
      </c>
      <c r="E215" t="s">
        <v>28</v>
      </c>
    </row>
    <row r="216" spans="1:5" x14ac:dyDescent="0.2">
      <c r="A216" t="s">
        <v>5</v>
      </c>
      <c r="B216">
        <v>2</v>
      </c>
      <c r="C216">
        <v>3</v>
      </c>
      <c r="D216">
        <f>11/(0.002*10^-6)</f>
        <v>5500000000</v>
      </c>
      <c r="E216" t="s">
        <v>28</v>
      </c>
    </row>
    <row r="217" spans="1:5" x14ac:dyDescent="0.2">
      <c r="A217" t="s">
        <v>5</v>
      </c>
      <c r="B217">
        <v>3</v>
      </c>
      <c r="C217">
        <v>3</v>
      </c>
      <c r="D217">
        <f>13/(0.002*10^-6)</f>
        <v>6500000000</v>
      </c>
      <c r="E217" t="s">
        <v>28</v>
      </c>
    </row>
    <row r="218" spans="1:5" x14ac:dyDescent="0.2">
      <c r="A218" t="s">
        <v>6</v>
      </c>
      <c r="B218">
        <v>1</v>
      </c>
      <c r="C218">
        <v>3</v>
      </c>
      <c r="D218">
        <f>1/(0.002*10^-6)</f>
        <v>499999999.99999994</v>
      </c>
      <c r="E218" t="s">
        <v>28</v>
      </c>
    </row>
    <row r="219" spans="1:5" x14ac:dyDescent="0.2">
      <c r="A219" t="s">
        <v>6</v>
      </c>
      <c r="B219">
        <v>2</v>
      </c>
      <c r="C219">
        <v>3</v>
      </c>
      <c r="D219">
        <f>1/(0.002*10^-6)</f>
        <v>499999999.99999994</v>
      </c>
      <c r="E219" t="s">
        <v>28</v>
      </c>
    </row>
    <row r="220" spans="1:5" x14ac:dyDescent="0.2">
      <c r="A220" t="s">
        <v>6</v>
      </c>
      <c r="B220">
        <v>3</v>
      </c>
      <c r="C220">
        <v>3</v>
      </c>
      <c r="D220">
        <f>1/(0.002*10^-6)</f>
        <v>499999999.99999994</v>
      </c>
      <c r="E220" t="s">
        <v>28</v>
      </c>
    </row>
    <row r="221" spans="1:5" x14ac:dyDescent="0.2">
      <c r="A221" t="s">
        <v>7</v>
      </c>
      <c r="B221">
        <v>1</v>
      </c>
      <c r="C221">
        <v>3</v>
      </c>
      <c r="D221">
        <f>14/(0.002*10^-6)</f>
        <v>7000000000</v>
      </c>
      <c r="E221" t="s">
        <v>28</v>
      </c>
    </row>
    <row r="222" spans="1:5" x14ac:dyDescent="0.2">
      <c r="A222" t="s">
        <v>7</v>
      </c>
      <c r="B222">
        <v>2</v>
      </c>
      <c r="C222">
        <v>3</v>
      </c>
      <c r="D222">
        <f>14/(0.002*10^-6)</f>
        <v>7000000000</v>
      </c>
      <c r="E222" t="s">
        <v>28</v>
      </c>
    </row>
    <row r="223" spans="1:5" x14ac:dyDescent="0.2">
      <c r="A223" t="s">
        <v>7</v>
      </c>
      <c r="B223">
        <v>3</v>
      </c>
      <c r="C223">
        <v>3</v>
      </c>
      <c r="D223">
        <f>21/(0.002*10^-6)</f>
        <v>10500000000</v>
      </c>
      <c r="E223" t="s">
        <v>28</v>
      </c>
    </row>
    <row r="224" spans="1:5" x14ac:dyDescent="0.2">
      <c r="A224" t="s">
        <v>8</v>
      </c>
      <c r="B224">
        <v>1</v>
      </c>
      <c r="C224">
        <v>3</v>
      </c>
      <c r="D224">
        <f>3/(0.002*10^-6)</f>
        <v>1500000000</v>
      </c>
      <c r="E224" t="s">
        <v>28</v>
      </c>
    </row>
    <row r="225" spans="1:5" x14ac:dyDescent="0.2">
      <c r="A225" t="s">
        <v>8</v>
      </c>
      <c r="B225">
        <v>2</v>
      </c>
      <c r="C225">
        <v>3</v>
      </c>
      <c r="D225">
        <f>2/(0.002*10^-6)</f>
        <v>999999999.99999988</v>
      </c>
      <c r="E225" t="s">
        <v>28</v>
      </c>
    </row>
    <row r="226" spans="1:5" x14ac:dyDescent="0.2">
      <c r="A226" t="s">
        <v>8</v>
      </c>
      <c r="B226">
        <v>3</v>
      </c>
      <c r="C226">
        <v>3</v>
      </c>
      <c r="D226">
        <f>1/(0.002*10^-6)</f>
        <v>499999999.99999994</v>
      </c>
      <c r="E226" t="s">
        <v>28</v>
      </c>
    </row>
    <row r="227" spans="1:5" x14ac:dyDescent="0.2">
      <c r="A227" t="s">
        <v>9</v>
      </c>
      <c r="B227">
        <v>1</v>
      </c>
      <c r="C227">
        <v>3</v>
      </c>
      <c r="D227">
        <f>1/(0.002*10^-6)</f>
        <v>499999999.99999994</v>
      </c>
      <c r="E227" t="s">
        <v>28</v>
      </c>
    </row>
    <row r="228" spans="1:5" x14ac:dyDescent="0.2">
      <c r="A228" t="s">
        <v>9</v>
      </c>
      <c r="B228">
        <v>2</v>
      </c>
      <c r="C228">
        <v>3</v>
      </c>
      <c r="D228">
        <f>1/(0.002*10^-6)</f>
        <v>499999999.99999994</v>
      </c>
      <c r="E228" t="s">
        <v>28</v>
      </c>
    </row>
    <row r="229" spans="1:5" x14ac:dyDescent="0.2">
      <c r="A229" t="s">
        <v>9</v>
      </c>
      <c r="B229">
        <v>3</v>
      </c>
      <c r="C229">
        <v>3</v>
      </c>
      <c r="D229">
        <f>1/(0.002*10^-6)</f>
        <v>499999999.99999994</v>
      </c>
      <c r="E229" t="s">
        <v>28</v>
      </c>
    </row>
    <row r="230" spans="1:5" x14ac:dyDescent="0.2">
      <c r="A230" t="s">
        <v>10</v>
      </c>
      <c r="B230">
        <v>1</v>
      </c>
      <c r="C230">
        <v>3</v>
      </c>
      <c r="D230">
        <f>4/(0.002*10^-6)</f>
        <v>1999999999.9999998</v>
      </c>
      <c r="E230" t="s">
        <v>28</v>
      </c>
    </row>
    <row r="231" spans="1:5" x14ac:dyDescent="0.2">
      <c r="A231" t="s">
        <v>10</v>
      </c>
      <c r="B231">
        <v>2</v>
      </c>
      <c r="C231">
        <v>3</v>
      </c>
      <c r="D231">
        <f>5/(0.002*10^-6)</f>
        <v>2500000000</v>
      </c>
      <c r="E231" t="s">
        <v>28</v>
      </c>
    </row>
    <row r="232" spans="1:5" x14ac:dyDescent="0.2">
      <c r="A232" t="s">
        <v>10</v>
      </c>
      <c r="B232">
        <v>3</v>
      </c>
      <c r="C232">
        <v>3</v>
      </c>
      <c r="D232">
        <f>9/(0.002*10^-6)</f>
        <v>4500000000</v>
      </c>
      <c r="E232" t="s">
        <v>28</v>
      </c>
    </row>
    <row r="233" spans="1:5" x14ac:dyDescent="0.2">
      <c r="A233" t="s">
        <v>11</v>
      </c>
      <c r="B233">
        <v>1</v>
      </c>
      <c r="C233">
        <v>3</v>
      </c>
      <c r="D233">
        <f>12/(0.002*10^-6)</f>
        <v>6000000000</v>
      </c>
      <c r="E233" t="s">
        <v>28</v>
      </c>
    </row>
    <row r="234" spans="1:5" x14ac:dyDescent="0.2">
      <c r="A234" t="s">
        <v>11</v>
      </c>
      <c r="B234">
        <v>2</v>
      </c>
      <c r="C234">
        <v>3</v>
      </c>
      <c r="D234">
        <f>9/(0.002*10^-6)</f>
        <v>4500000000</v>
      </c>
      <c r="E234" t="s">
        <v>28</v>
      </c>
    </row>
    <row r="235" spans="1:5" x14ac:dyDescent="0.2">
      <c r="A235" t="s">
        <v>11</v>
      </c>
      <c r="B235">
        <v>3</v>
      </c>
      <c r="C235">
        <v>3</v>
      </c>
      <c r="D235">
        <f>11/(0.002*10^-6)</f>
        <v>5500000000</v>
      </c>
      <c r="E23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BB33-E10E-9342-A47F-04DF8DE0698D}">
  <dimension ref="A1:E217"/>
  <sheetViews>
    <sheetView topLeftCell="A115" workbookViewId="0">
      <selection activeCell="D214" sqref="D214"/>
    </sheetView>
  </sheetViews>
  <sheetFormatPr baseColWidth="10" defaultRowHeight="16" x14ac:dyDescent="0.2"/>
  <cols>
    <col min="4" max="4" width="11.1640625" bestFit="1" customWidth="1"/>
  </cols>
  <sheetData>
    <row r="1" spans="1:5" x14ac:dyDescent="0.2">
      <c r="A1" t="s">
        <v>38</v>
      </c>
      <c r="B1" t="s">
        <v>47</v>
      </c>
      <c r="C1" t="s">
        <v>48</v>
      </c>
      <c r="D1" t="s">
        <v>49</v>
      </c>
      <c r="E1" t="s">
        <v>12</v>
      </c>
    </row>
    <row r="2" spans="1:5" x14ac:dyDescent="0.2">
      <c r="A2" t="s">
        <v>0</v>
      </c>
      <c r="B2">
        <v>1</v>
      </c>
      <c r="C2">
        <v>1</v>
      </c>
      <c r="D2">
        <f>0/(0.002*10^-4)</f>
        <v>0</v>
      </c>
      <c r="E2" t="s">
        <v>15</v>
      </c>
    </row>
    <row r="3" spans="1:5" x14ac:dyDescent="0.2">
      <c r="A3" t="s">
        <v>0</v>
      </c>
      <c r="B3">
        <v>2</v>
      </c>
      <c r="C3">
        <v>1</v>
      </c>
      <c r="D3">
        <f>2/(0.002*10^-4)</f>
        <v>10000000</v>
      </c>
      <c r="E3" t="s">
        <v>15</v>
      </c>
    </row>
    <row r="4" spans="1:5" x14ac:dyDescent="0.2">
      <c r="A4" t="s">
        <v>0</v>
      </c>
      <c r="B4">
        <v>3</v>
      </c>
      <c r="C4">
        <v>1</v>
      </c>
      <c r="D4">
        <f>3/(0.002*10^-4)</f>
        <v>14999999.999999998</v>
      </c>
      <c r="E4" t="s">
        <v>15</v>
      </c>
    </row>
    <row r="5" spans="1:5" x14ac:dyDescent="0.2">
      <c r="A5" t="s">
        <v>1</v>
      </c>
      <c r="B5">
        <v>1</v>
      </c>
      <c r="C5">
        <v>1</v>
      </c>
      <c r="D5">
        <f>4/(0.002*10^-5)</f>
        <v>200000000</v>
      </c>
      <c r="E5" t="s">
        <v>15</v>
      </c>
    </row>
    <row r="6" spans="1:5" x14ac:dyDescent="0.2">
      <c r="A6" t="s">
        <v>1</v>
      </c>
      <c r="B6">
        <v>2</v>
      </c>
      <c r="C6">
        <v>1</v>
      </c>
      <c r="D6">
        <f>5/(0.002*10^-5)</f>
        <v>250000000</v>
      </c>
      <c r="E6" t="s">
        <v>15</v>
      </c>
    </row>
    <row r="7" spans="1:5" x14ac:dyDescent="0.2">
      <c r="A7" t="s">
        <v>1</v>
      </c>
      <c r="B7">
        <v>3</v>
      </c>
      <c r="C7">
        <v>1</v>
      </c>
      <c r="D7">
        <f>6/(0.002*10^-5)</f>
        <v>300000000</v>
      </c>
      <c r="E7" t="s">
        <v>15</v>
      </c>
    </row>
    <row r="8" spans="1:5" x14ac:dyDescent="0.2">
      <c r="A8" t="s">
        <v>2</v>
      </c>
      <c r="B8">
        <v>1</v>
      </c>
      <c r="C8">
        <v>1</v>
      </c>
      <c r="D8">
        <f>0/(0.002*10^-5)</f>
        <v>0</v>
      </c>
      <c r="E8" t="s">
        <v>15</v>
      </c>
    </row>
    <row r="9" spans="1:5" x14ac:dyDescent="0.2">
      <c r="A9" t="s">
        <v>2</v>
      </c>
      <c r="B9">
        <v>2</v>
      </c>
      <c r="C9">
        <v>1</v>
      </c>
      <c r="D9">
        <f>3/(0.002*10^-5)</f>
        <v>150000000</v>
      </c>
      <c r="E9" t="s">
        <v>15</v>
      </c>
    </row>
    <row r="10" spans="1:5" x14ac:dyDescent="0.2">
      <c r="A10" t="s">
        <v>2</v>
      </c>
      <c r="B10">
        <v>3</v>
      </c>
      <c r="C10">
        <v>1</v>
      </c>
      <c r="D10">
        <f>1/(0.002*10^-5)</f>
        <v>50000000</v>
      </c>
      <c r="E10" t="s">
        <v>15</v>
      </c>
    </row>
    <row r="11" spans="1:5" x14ac:dyDescent="0.2">
      <c r="A11" t="s">
        <v>6</v>
      </c>
      <c r="B11">
        <v>1</v>
      </c>
      <c r="C11">
        <v>1</v>
      </c>
      <c r="D11">
        <f>6/(0.002*10^-1)</f>
        <v>30000</v>
      </c>
      <c r="E11" t="s">
        <v>15</v>
      </c>
    </row>
    <row r="12" spans="1:5" x14ac:dyDescent="0.2">
      <c r="A12" t="s">
        <v>6</v>
      </c>
      <c r="B12">
        <v>2</v>
      </c>
      <c r="C12">
        <v>1</v>
      </c>
      <c r="D12">
        <f>8/(0.002*10^-1)</f>
        <v>40000</v>
      </c>
      <c r="E12" t="s">
        <v>15</v>
      </c>
    </row>
    <row r="13" spans="1:5" x14ac:dyDescent="0.2">
      <c r="A13" t="s">
        <v>6</v>
      </c>
      <c r="B13">
        <v>3</v>
      </c>
      <c r="C13">
        <v>1</v>
      </c>
      <c r="D13">
        <f>7/(0.002*10^-1)</f>
        <v>35000</v>
      </c>
      <c r="E13" t="s">
        <v>15</v>
      </c>
    </row>
    <row r="14" spans="1:5" x14ac:dyDescent="0.2">
      <c r="A14" t="s">
        <v>7</v>
      </c>
      <c r="B14">
        <v>1</v>
      </c>
      <c r="C14">
        <v>1</v>
      </c>
      <c r="D14">
        <f>6/(0.002*10^-1)</f>
        <v>30000</v>
      </c>
      <c r="E14" t="s">
        <v>15</v>
      </c>
    </row>
    <row r="15" spans="1:5" x14ac:dyDescent="0.2">
      <c r="A15" t="s">
        <v>7</v>
      </c>
      <c r="B15">
        <v>2</v>
      </c>
      <c r="C15">
        <v>1</v>
      </c>
      <c r="D15">
        <f>2/(0.002*10^-1)</f>
        <v>10000</v>
      </c>
      <c r="E15" t="s">
        <v>15</v>
      </c>
    </row>
    <row r="16" spans="1:5" x14ac:dyDescent="0.2">
      <c r="A16" t="s">
        <v>7</v>
      </c>
      <c r="B16">
        <v>3</v>
      </c>
      <c r="C16">
        <v>1</v>
      </c>
      <c r="D16">
        <f>0/(0.002*10^-1)</f>
        <v>0</v>
      </c>
      <c r="E16" t="s">
        <v>15</v>
      </c>
    </row>
    <row r="17" spans="1:5" x14ac:dyDescent="0.2">
      <c r="A17" t="s">
        <v>8</v>
      </c>
      <c r="B17">
        <v>1</v>
      </c>
      <c r="C17">
        <v>1</v>
      </c>
      <c r="D17">
        <f>5/(0.002*10^-1)</f>
        <v>25000</v>
      </c>
      <c r="E17" t="s">
        <v>15</v>
      </c>
    </row>
    <row r="18" spans="1:5" x14ac:dyDescent="0.2">
      <c r="A18" t="s">
        <v>8</v>
      </c>
      <c r="B18">
        <v>2</v>
      </c>
      <c r="C18">
        <v>1</v>
      </c>
      <c r="D18">
        <f>3/(0.002*10^-1)</f>
        <v>15000</v>
      </c>
      <c r="E18" t="s">
        <v>15</v>
      </c>
    </row>
    <row r="19" spans="1:5" x14ac:dyDescent="0.2">
      <c r="A19" t="s">
        <v>8</v>
      </c>
      <c r="B19">
        <v>3</v>
      </c>
      <c r="C19">
        <v>1</v>
      </c>
      <c r="D19">
        <f>2/(0.002*10^-1)</f>
        <v>10000</v>
      </c>
      <c r="E19" t="s">
        <v>15</v>
      </c>
    </row>
    <row r="20" spans="1:5" x14ac:dyDescent="0.2">
      <c r="A20" t="s">
        <v>9</v>
      </c>
      <c r="B20">
        <v>1</v>
      </c>
      <c r="C20">
        <v>1</v>
      </c>
      <c r="D20">
        <f>10/(0.002*10^-4)</f>
        <v>49999999.999999993</v>
      </c>
      <c r="E20" t="s">
        <v>15</v>
      </c>
    </row>
    <row r="21" spans="1:5" x14ac:dyDescent="0.2">
      <c r="A21" t="s">
        <v>9</v>
      </c>
      <c r="B21">
        <v>2</v>
      </c>
      <c r="C21">
        <v>1</v>
      </c>
      <c r="D21">
        <f>0/(0.002*10^-4)</f>
        <v>0</v>
      </c>
      <c r="E21" t="s">
        <v>15</v>
      </c>
    </row>
    <row r="22" spans="1:5" x14ac:dyDescent="0.2">
      <c r="A22" t="s">
        <v>9</v>
      </c>
      <c r="B22">
        <v>3</v>
      </c>
      <c r="C22">
        <v>1</v>
      </c>
      <c r="D22">
        <f>3/(0.002*10^-4)</f>
        <v>14999999.999999998</v>
      </c>
      <c r="E22" t="s">
        <v>15</v>
      </c>
    </row>
    <row r="23" spans="1:5" x14ac:dyDescent="0.2">
      <c r="A23" t="s">
        <v>10</v>
      </c>
      <c r="B23">
        <v>1</v>
      </c>
      <c r="C23">
        <v>1</v>
      </c>
      <c r="D23">
        <f>6/(0.002*10^-4)</f>
        <v>29999999.999999996</v>
      </c>
      <c r="E23" t="s">
        <v>15</v>
      </c>
    </row>
    <row r="24" spans="1:5" x14ac:dyDescent="0.2">
      <c r="A24" t="s">
        <v>10</v>
      </c>
      <c r="B24">
        <v>2</v>
      </c>
      <c r="C24">
        <v>1</v>
      </c>
      <c r="D24">
        <f>1/(0.002*10^-4)</f>
        <v>5000000</v>
      </c>
      <c r="E24" t="s">
        <v>15</v>
      </c>
    </row>
    <row r="25" spans="1:5" x14ac:dyDescent="0.2">
      <c r="A25" t="s">
        <v>10</v>
      </c>
      <c r="B25">
        <v>3</v>
      </c>
      <c r="C25">
        <v>1</v>
      </c>
      <c r="D25">
        <f>2/(0.002*10^-4)</f>
        <v>10000000</v>
      </c>
      <c r="E25" t="s">
        <v>15</v>
      </c>
    </row>
    <row r="26" spans="1:5" x14ac:dyDescent="0.2">
      <c r="A26" t="s">
        <v>11</v>
      </c>
      <c r="B26">
        <v>1</v>
      </c>
      <c r="C26">
        <v>1</v>
      </c>
      <c r="D26">
        <f>1/(0.002*10^-3)</f>
        <v>500000</v>
      </c>
      <c r="E26" t="s">
        <v>15</v>
      </c>
    </row>
    <row r="27" spans="1:5" x14ac:dyDescent="0.2">
      <c r="A27" t="s">
        <v>11</v>
      </c>
      <c r="B27">
        <v>2</v>
      </c>
      <c r="C27">
        <v>1</v>
      </c>
      <c r="D27">
        <f>11/(0.002*10^-3)</f>
        <v>5500000</v>
      </c>
      <c r="E27" t="s">
        <v>15</v>
      </c>
    </row>
    <row r="28" spans="1:5" x14ac:dyDescent="0.2">
      <c r="A28" t="s">
        <v>11</v>
      </c>
      <c r="B28">
        <v>3</v>
      </c>
      <c r="C28">
        <v>1</v>
      </c>
      <c r="D28">
        <f>4/(0.002*10^-3)</f>
        <v>2000000</v>
      </c>
      <c r="E28" t="s">
        <v>15</v>
      </c>
    </row>
    <row r="29" spans="1:5" x14ac:dyDescent="0.2">
      <c r="A29" t="s">
        <v>30</v>
      </c>
      <c r="B29">
        <v>1</v>
      </c>
      <c r="C29">
        <v>1</v>
      </c>
      <c r="D29">
        <f>2/(0.002*10^-6)</f>
        <v>999999999.99999988</v>
      </c>
      <c r="E29" t="s">
        <v>15</v>
      </c>
    </row>
    <row r="30" spans="1:5" x14ac:dyDescent="0.2">
      <c r="A30" t="s">
        <v>30</v>
      </c>
      <c r="B30">
        <v>2</v>
      </c>
      <c r="C30">
        <v>1</v>
      </c>
      <c r="D30">
        <f>1/(0.002*10^-6)</f>
        <v>499999999.99999994</v>
      </c>
      <c r="E30" t="s">
        <v>15</v>
      </c>
    </row>
    <row r="31" spans="1:5" x14ac:dyDescent="0.2">
      <c r="A31" t="s">
        <v>30</v>
      </c>
      <c r="B31">
        <v>3</v>
      </c>
      <c r="C31">
        <v>1</v>
      </c>
      <c r="D31">
        <f>1/(0.002*10^-6)</f>
        <v>499999999.99999994</v>
      </c>
      <c r="E31" t="s">
        <v>15</v>
      </c>
    </row>
    <row r="32" spans="1:5" x14ac:dyDescent="0.2">
      <c r="A32" t="s">
        <v>32</v>
      </c>
      <c r="B32">
        <v>1</v>
      </c>
      <c r="C32">
        <v>1</v>
      </c>
      <c r="D32">
        <f>0/(0.002*10^-6)</f>
        <v>0</v>
      </c>
      <c r="E32" t="s">
        <v>15</v>
      </c>
    </row>
    <row r="33" spans="1:5" x14ac:dyDescent="0.2">
      <c r="A33" t="s">
        <v>32</v>
      </c>
      <c r="B33">
        <v>2</v>
      </c>
      <c r="C33">
        <v>1</v>
      </c>
      <c r="D33">
        <f>1/(0.002*10^-6)</f>
        <v>499999999.99999994</v>
      </c>
      <c r="E33" t="s">
        <v>15</v>
      </c>
    </row>
    <row r="34" spans="1:5" x14ac:dyDescent="0.2">
      <c r="A34" t="s">
        <v>32</v>
      </c>
      <c r="B34">
        <v>3</v>
      </c>
      <c r="C34">
        <v>1</v>
      </c>
      <c r="D34">
        <f>2/(0.002*10^-6)</f>
        <v>999999999.99999988</v>
      </c>
      <c r="E34" t="s">
        <v>15</v>
      </c>
    </row>
    <row r="35" spans="1:5" x14ac:dyDescent="0.2">
      <c r="A35" t="s">
        <v>31</v>
      </c>
      <c r="B35">
        <v>1</v>
      </c>
      <c r="C35">
        <v>1</v>
      </c>
      <c r="D35">
        <f>0/(0.002*10^-6)</f>
        <v>0</v>
      </c>
      <c r="E35" t="s">
        <v>15</v>
      </c>
    </row>
    <row r="36" spans="1:5" x14ac:dyDescent="0.2">
      <c r="A36" t="s">
        <v>31</v>
      </c>
      <c r="B36">
        <v>2</v>
      </c>
      <c r="C36">
        <v>1</v>
      </c>
      <c r="D36">
        <f>4/(0.002*10^-6)</f>
        <v>1999999999.9999998</v>
      </c>
      <c r="E36" t="s">
        <v>15</v>
      </c>
    </row>
    <row r="37" spans="1:5" x14ac:dyDescent="0.2">
      <c r="A37" t="s">
        <v>31</v>
      </c>
      <c r="B37">
        <v>3</v>
      </c>
      <c r="C37">
        <v>1</v>
      </c>
      <c r="D37">
        <f>0/(0.002*10^-6)</f>
        <v>0</v>
      </c>
      <c r="E37" t="s">
        <v>15</v>
      </c>
    </row>
    <row r="38" spans="1:5" x14ac:dyDescent="0.2">
      <c r="A38" t="s">
        <v>3</v>
      </c>
      <c r="B38">
        <v>1</v>
      </c>
      <c r="C38">
        <v>1</v>
      </c>
      <c r="D38" s="1">
        <f>3/(0.002*10^-2)</f>
        <v>150000</v>
      </c>
      <c r="E38" t="s">
        <v>28</v>
      </c>
    </row>
    <row r="39" spans="1:5" x14ac:dyDescent="0.2">
      <c r="A39" t="s">
        <v>3</v>
      </c>
      <c r="B39">
        <v>2</v>
      </c>
      <c r="C39">
        <v>1</v>
      </c>
      <c r="D39" s="1">
        <f>1/(0.002*10^-2)</f>
        <v>49999.999999999993</v>
      </c>
      <c r="E39" t="s">
        <v>28</v>
      </c>
    </row>
    <row r="40" spans="1:5" x14ac:dyDescent="0.2">
      <c r="A40" t="s">
        <v>3</v>
      </c>
      <c r="B40">
        <v>3</v>
      </c>
      <c r="C40">
        <v>1</v>
      </c>
      <c r="D40" s="1">
        <f>6/(0.002*10^-2)</f>
        <v>300000</v>
      </c>
      <c r="E40" t="s">
        <v>28</v>
      </c>
    </row>
    <row r="41" spans="1:5" x14ac:dyDescent="0.2">
      <c r="A41" t="s">
        <v>4</v>
      </c>
      <c r="B41">
        <v>1</v>
      </c>
      <c r="C41">
        <v>1</v>
      </c>
      <c r="D41" s="1">
        <f>3/(0.002*10^-3)</f>
        <v>1500000</v>
      </c>
      <c r="E41" t="s">
        <v>28</v>
      </c>
    </row>
    <row r="42" spans="1:5" x14ac:dyDescent="0.2">
      <c r="A42" t="s">
        <v>4</v>
      </c>
      <c r="B42">
        <v>2</v>
      </c>
      <c r="C42">
        <v>1</v>
      </c>
      <c r="D42" s="1">
        <f>8/(0.002*10^-3)</f>
        <v>4000000</v>
      </c>
      <c r="E42" t="s">
        <v>28</v>
      </c>
    </row>
    <row r="43" spans="1:5" x14ac:dyDescent="0.2">
      <c r="A43" t="s">
        <v>4</v>
      </c>
      <c r="B43">
        <v>3</v>
      </c>
      <c r="C43">
        <v>1</v>
      </c>
      <c r="D43" s="1">
        <f>4/(0.002*10^-3)</f>
        <v>2000000</v>
      </c>
      <c r="E43" t="s">
        <v>28</v>
      </c>
    </row>
    <row r="44" spans="1:5" x14ac:dyDescent="0.2">
      <c r="A44" t="s">
        <v>5</v>
      </c>
      <c r="B44">
        <v>1</v>
      </c>
      <c r="C44">
        <v>1</v>
      </c>
      <c r="D44" s="1">
        <f>1/(0.002*10^-1)</f>
        <v>5000</v>
      </c>
      <c r="E44" t="s">
        <v>28</v>
      </c>
    </row>
    <row r="45" spans="1:5" x14ac:dyDescent="0.2">
      <c r="A45" t="s">
        <v>5</v>
      </c>
      <c r="B45">
        <v>2</v>
      </c>
      <c r="C45">
        <v>1</v>
      </c>
      <c r="D45" s="1">
        <f>1/(0.002*10^-1)</f>
        <v>5000</v>
      </c>
      <c r="E45" t="s">
        <v>28</v>
      </c>
    </row>
    <row r="46" spans="1:5" x14ac:dyDescent="0.2">
      <c r="A46" t="s">
        <v>5</v>
      </c>
      <c r="B46">
        <v>3</v>
      </c>
      <c r="C46">
        <v>1</v>
      </c>
      <c r="D46" s="1">
        <f>3/(0.002*10^-1)</f>
        <v>15000</v>
      </c>
      <c r="E46" t="s">
        <v>28</v>
      </c>
    </row>
    <row r="47" spans="1:5" x14ac:dyDescent="0.2">
      <c r="A47" t="s">
        <v>6</v>
      </c>
      <c r="B47">
        <v>1</v>
      </c>
      <c r="C47">
        <v>1</v>
      </c>
      <c r="D47" s="1">
        <f>2/(0.002*10^-1)</f>
        <v>10000</v>
      </c>
      <c r="E47" t="s">
        <v>28</v>
      </c>
    </row>
    <row r="48" spans="1:5" x14ac:dyDescent="0.2">
      <c r="A48" t="s">
        <v>6</v>
      </c>
      <c r="B48">
        <v>2</v>
      </c>
      <c r="C48">
        <v>1</v>
      </c>
      <c r="D48" s="1">
        <f>2/(0.002*10^-1)</f>
        <v>10000</v>
      </c>
      <c r="E48" t="s">
        <v>28</v>
      </c>
    </row>
    <row r="49" spans="1:5" x14ac:dyDescent="0.2">
      <c r="A49" t="s">
        <v>6</v>
      </c>
      <c r="B49">
        <v>3</v>
      </c>
      <c r="C49">
        <v>1</v>
      </c>
      <c r="D49" s="1">
        <f>4/(0.002*10^-1)</f>
        <v>20000</v>
      </c>
      <c r="E49" t="s">
        <v>28</v>
      </c>
    </row>
    <row r="50" spans="1:5" x14ac:dyDescent="0.2">
      <c r="A50" t="s">
        <v>7</v>
      </c>
      <c r="B50">
        <v>1</v>
      </c>
      <c r="C50">
        <v>1</v>
      </c>
      <c r="D50" s="1">
        <f>1/(0.002*10^-1)</f>
        <v>5000</v>
      </c>
      <c r="E50" t="s">
        <v>28</v>
      </c>
    </row>
    <row r="51" spans="1:5" x14ac:dyDescent="0.2">
      <c r="A51" t="s">
        <v>7</v>
      </c>
      <c r="B51">
        <v>2</v>
      </c>
      <c r="C51">
        <v>1</v>
      </c>
      <c r="D51" s="1">
        <f>1/(0.002*10^-1)</f>
        <v>5000</v>
      </c>
      <c r="E51" t="s">
        <v>28</v>
      </c>
    </row>
    <row r="52" spans="1:5" x14ac:dyDescent="0.2">
      <c r="A52" t="s">
        <v>7</v>
      </c>
      <c r="B52">
        <v>3</v>
      </c>
      <c r="C52">
        <v>1</v>
      </c>
      <c r="D52" s="1">
        <f>0/(0.002*10^-1)</f>
        <v>0</v>
      </c>
      <c r="E52" t="s">
        <v>28</v>
      </c>
    </row>
    <row r="53" spans="1:5" x14ac:dyDescent="0.2">
      <c r="A53" t="s">
        <v>8</v>
      </c>
      <c r="B53">
        <v>1</v>
      </c>
      <c r="C53">
        <v>1</v>
      </c>
      <c r="D53" s="1">
        <f>2/(0.002*10^-1)</f>
        <v>10000</v>
      </c>
      <c r="E53" t="s">
        <v>28</v>
      </c>
    </row>
    <row r="54" spans="1:5" x14ac:dyDescent="0.2">
      <c r="A54" t="s">
        <v>8</v>
      </c>
      <c r="B54">
        <v>2</v>
      </c>
      <c r="C54">
        <v>1</v>
      </c>
      <c r="D54" s="1">
        <f>2/(0.002*10^-1)</f>
        <v>10000</v>
      </c>
      <c r="E54" t="s">
        <v>28</v>
      </c>
    </row>
    <row r="55" spans="1:5" x14ac:dyDescent="0.2">
      <c r="A55" t="s">
        <v>8</v>
      </c>
      <c r="B55">
        <v>3</v>
      </c>
      <c r="C55">
        <v>1</v>
      </c>
      <c r="D55" s="1">
        <f>1/(0.002*10^-1)</f>
        <v>5000</v>
      </c>
      <c r="E55" t="s">
        <v>28</v>
      </c>
    </row>
    <row r="56" spans="1:5" x14ac:dyDescent="0.2">
      <c r="A56" t="s">
        <v>9</v>
      </c>
      <c r="B56">
        <v>1</v>
      </c>
      <c r="C56">
        <v>1</v>
      </c>
      <c r="D56" s="1">
        <f>5/(0.002*10^-4)</f>
        <v>24999999.999999996</v>
      </c>
      <c r="E56" t="s">
        <v>28</v>
      </c>
    </row>
    <row r="57" spans="1:5" x14ac:dyDescent="0.2">
      <c r="A57" t="s">
        <v>9</v>
      </c>
      <c r="B57">
        <v>2</v>
      </c>
      <c r="C57">
        <v>1</v>
      </c>
      <c r="D57" s="1">
        <f>0/(0.002*10^-4)</f>
        <v>0</v>
      </c>
      <c r="E57" t="s">
        <v>28</v>
      </c>
    </row>
    <row r="58" spans="1:5" x14ac:dyDescent="0.2">
      <c r="A58" t="s">
        <v>9</v>
      </c>
      <c r="B58">
        <v>3</v>
      </c>
      <c r="C58">
        <v>1</v>
      </c>
      <c r="D58" s="1">
        <f>1/(0.002*10^-4)</f>
        <v>5000000</v>
      </c>
      <c r="E58" t="s">
        <v>28</v>
      </c>
    </row>
    <row r="59" spans="1:5" x14ac:dyDescent="0.2">
      <c r="A59" t="s">
        <v>10</v>
      </c>
      <c r="B59">
        <v>1</v>
      </c>
      <c r="C59">
        <v>1</v>
      </c>
      <c r="D59" s="1">
        <f>2/(0.002*10^-4)</f>
        <v>10000000</v>
      </c>
      <c r="E59" t="s">
        <v>28</v>
      </c>
    </row>
    <row r="60" spans="1:5" x14ac:dyDescent="0.2">
      <c r="A60" t="s">
        <v>10</v>
      </c>
      <c r="B60">
        <v>2</v>
      </c>
      <c r="C60">
        <v>1</v>
      </c>
      <c r="D60" s="1">
        <f>1/(0.002*10^-4)</f>
        <v>5000000</v>
      </c>
      <c r="E60" t="s">
        <v>28</v>
      </c>
    </row>
    <row r="61" spans="1:5" x14ac:dyDescent="0.2">
      <c r="A61" t="s">
        <v>10</v>
      </c>
      <c r="B61">
        <v>3</v>
      </c>
      <c r="C61">
        <v>1</v>
      </c>
      <c r="D61" s="1">
        <f>0/(0.002*10^-4)</f>
        <v>0</v>
      </c>
      <c r="E61" t="s">
        <v>28</v>
      </c>
    </row>
    <row r="62" spans="1:5" x14ac:dyDescent="0.2">
      <c r="A62" t="s">
        <v>11</v>
      </c>
      <c r="B62">
        <v>1</v>
      </c>
      <c r="C62">
        <v>1</v>
      </c>
      <c r="D62" s="1">
        <f>0/(0.002*10^-3)</f>
        <v>0</v>
      </c>
      <c r="E62" t="s">
        <v>28</v>
      </c>
    </row>
    <row r="63" spans="1:5" x14ac:dyDescent="0.2">
      <c r="A63" t="s">
        <v>11</v>
      </c>
      <c r="B63">
        <v>2</v>
      </c>
      <c r="C63">
        <v>1</v>
      </c>
      <c r="D63" s="1">
        <f>7/(0.002*10^-3)</f>
        <v>3500000</v>
      </c>
      <c r="E63" t="s">
        <v>28</v>
      </c>
    </row>
    <row r="64" spans="1:5" x14ac:dyDescent="0.2">
      <c r="A64" t="s">
        <v>11</v>
      </c>
      <c r="B64">
        <v>3</v>
      </c>
      <c r="C64">
        <v>1</v>
      </c>
      <c r="D64" s="1">
        <f>3/(0.002*10^-3)</f>
        <v>1500000</v>
      </c>
      <c r="E64" t="s">
        <v>28</v>
      </c>
    </row>
    <row r="65" spans="1:5" x14ac:dyDescent="0.2">
      <c r="A65" t="s">
        <v>33</v>
      </c>
      <c r="B65">
        <v>1</v>
      </c>
      <c r="C65">
        <v>1</v>
      </c>
      <c r="D65" s="1">
        <f>1/(0.002*10^-7)</f>
        <v>5000000000</v>
      </c>
      <c r="E65" t="s">
        <v>28</v>
      </c>
    </row>
    <row r="66" spans="1:5" x14ac:dyDescent="0.2">
      <c r="A66" t="s">
        <v>33</v>
      </c>
      <c r="B66">
        <v>2</v>
      </c>
      <c r="C66">
        <v>1</v>
      </c>
      <c r="D66" s="1">
        <f>1/(0.002*10^-7)</f>
        <v>5000000000</v>
      </c>
      <c r="E66" t="s">
        <v>28</v>
      </c>
    </row>
    <row r="67" spans="1:5" x14ac:dyDescent="0.2">
      <c r="A67" t="s">
        <v>33</v>
      </c>
      <c r="B67">
        <v>3</v>
      </c>
      <c r="C67">
        <v>1</v>
      </c>
      <c r="D67" s="1">
        <f>1/(0.002*10^-7)</f>
        <v>5000000000</v>
      </c>
      <c r="E67" t="s">
        <v>28</v>
      </c>
    </row>
    <row r="68" spans="1:5" x14ac:dyDescent="0.2">
      <c r="A68" t="s">
        <v>32</v>
      </c>
      <c r="B68">
        <v>1</v>
      </c>
      <c r="C68">
        <v>1</v>
      </c>
      <c r="D68" s="1">
        <f>1/(0.002*10^-6)</f>
        <v>499999999.99999994</v>
      </c>
      <c r="E68" t="s">
        <v>28</v>
      </c>
    </row>
    <row r="69" spans="1:5" x14ac:dyDescent="0.2">
      <c r="A69" t="s">
        <v>32</v>
      </c>
      <c r="B69">
        <v>2</v>
      </c>
      <c r="C69">
        <v>1</v>
      </c>
      <c r="D69" s="1">
        <f>1/(0.002*10^-6)</f>
        <v>499999999.99999994</v>
      </c>
      <c r="E69" t="s">
        <v>28</v>
      </c>
    </row>
    <row r="70" spans="1:5" x14ac:dyDescent="0.2">
      <c r="A70" t="s">
        <v>32</v>
      </c>
      <c r="B70">
        <v>3</v>
      </c>
      <c r="C70">
        <v>1</v>
      </c>
      <c r="D70" s="1">
        <f>2/(0.002*10^-6)</f>
        <v>999999999.99999988</v>
      </c>
      <c r="E70" t="s">
        <v>28</v>
      </c>
    </row>
    <row r="71" spans="1:5" x14ac:dyDescent="0.2">
      <c r="A71" t="s">
        <v>31</v>
      </c>
      <c r="B71">
        <v>1</v>
      </c>
      <c r="C71">
        <v>1</v>
      </c>
      <c r="D71" s="1">
        <f>5/(0.002*10^-6)</f>
        <v>2500000000</v>
      </c>
      <c r="E71" t="s">
        <v>28</v>
      </c>
    </row>
    <row r="72" spans="1:5" x14ac:dyDescent="0.2">
      <c r="A72" t="s">
        <v>31</v>
      </c>
      <c r="B72">
        <v>2</v>
      </c>
      <c r="C72">
        <v>1</v>
      </c>
      <c r="D72" s="1">
        <f>1/(0.002*10^-6)</f>
        <v>499999999.99999994</v>
      </c>
      <c r="E72" t="s">
        <v>28</v>
      </c>
    </row>
    <row r="73" spans="1:5" x14ac:dyDescent="0.2">
      <c r="A73" t="s">
        <v>31</v>
      </c>
      <c r="B73">
        <v>3</v>
      </c>
      <c r="C73">
        <v>1</v>
      </c>
      <c r="D73" s="1">
        <f>2/(0.002*10^-6)</f>
        <v>999999999.99999988</v>
      </c>
      <c r="E73" t="s">
        <v>28</v>
      </c>
    </row>
    <row r="74" spans="1:5" x14ac:dyDescent="0.2">
      <c r="A74" t="s">
        <v>0</v>
      </c>
      <c r="B74">
        <v>1</v>
      </c>
      <c r="C74">
        <v>2</v>
      </c>
      <c r="D74">
        <v>150000000</v>
      </c>
      <c r="E74" t="s">
        <v>15</v>
      </c>
    </row>
    <row r="75" spans="1:5" x14ac:dyDescent="0.2">
      <c r="A75" t="s">
        <v>0</v>
      </c>
      <c r="B75">
        <v>2</v>
      </c>
      <c r="C75">
        <v>2</v>
      </c>
      <c r="D75">
        <v>300000000</v>
      </c>
      <c r="E75" t="s">
        <v>15</v>
      </c>
    </row>
    <row r="76" spans="1:5" x14ac:dyDescent="0.2">
      <c r="A76" t="s">
        <v>0</v>
      </c>
      <c r="B76">
        <v>3</v>
      </c>
      <c r="C76">
        <v>2</v>
      </c>
      <c r="D76">
        <v>0</v>
      </c>
      <c r="E76" t="s">
        <v>15</v>
      </c>
    </row>
    <row r="77" spans="1:5" x14ac:dyDescent="0.2">
      <c r="A77" t="s">
        <v>1</v>
      </c>
      <c r="B77">
        <v>1</v>
      </c>
      <c r="C77">
        <v>2</v>
      </c>
      <c r="D77">
        <v>450000000</v>
      </c>
      <c r="E77" t="s">
        <v>15</v>
      </c>
    </row>
    <row r="78" spans="1:5" x14ac:dyDescent="0.2">
      <c r="A78" t="s">
        <v>1</v>
      </c>
      <c r="B78">
        <v>2</v>
      </c>
      <c r="C78">
        <v>2</v>
      </c>
      <c r="D78">
        <v>550000000</v>
      </c>
      <c r="E78" t="s">
        <v>15</v>
      </c>
    </row>
    <row r="79" spans="1:5" x14ac:dyDescent="0.2">
      <c r="A79" t="s">
        <v>1</v>
      </c>
      <c r="B79">
        <v>3</v>
      </c>
      <c r="C79">
        <v>2</v>
      </c>
      <c r="D79">
        <v>550000000</v>
      </c>
      <c r="E79" t="s">
        <v>15</v>
      </c>
    </row>
    <row r="80" spans="1:5" x14ac:dyDescent="0.2">
      <c r="A80" t="s">
        <v>2</v>
      </c>
      <c r="B80">
        <v>1</v>
      </c>
      <c r="C80">
        <v>2</v>
      </c>
      <c r="D80">
        <v>499999999.99999994</v>
      </c>
      <c r="E80" t="s">
        <v>15</v>
      </c>
    </row>
    <row r="81" spans="1:5" x14ac:dyDescent="0.2">
      <c r="A81" t="s">
        <v>2</v>
      </c>
      <c r="B81">
        <v>2</v>
      </c>
      <c r="C81">
        <v>2</v>
      </c>
      <c r="D81">
        <v>499999999.99999994</v>
      </c>
      <c r="E81" t="s">
        <v>15</v>
      </c>
    </row>
    <row r="82" spans="1:5" x14ac:dyDescent="0.2">
      <c r="A82" t="s">
        <v>2</v>
      </c>
      <c r="B82">
        <v>3</v>
      </c>
      <c r="C82">
        <v>2</v>
      </c>
      <c r="D82">
        <v>999999999.99999988</v>
      </c>
      <c r="E82" t="s">
        <v>15</v>
      </c>
    </row>
    <row r="83" spans="1:5" x14ac:dyDescent="0.2">
      <c r="A83" t="s">
        <v>6</v>
      </c>
      <c r="B83">
        <v>1</v>
      </c>
      <c r="C83">
        <v>2</v>
      </c>
      <c r="D83">
        <v>5000000</v>
      </c>
      <c r="E83" t="s">
        <v>15</v>
      </c>
    </row>
    <row r="84" spans="1:5" x14ac:dyDescent="0.2">
      <c r="A84" t="s">
        <v>6</v>
      </c>
      <c r="B84">
        <v>2</v>
      </c>
      <c r="C84">
        <v>2</v>
      </c>
      <c r="D84">
        <v>5000000</v>
      </c>
      <c r="E84" t="s">
        <v>15</v>
      </c>
    </row>
    <row r="85" spans="1:5" x14ac:dyDescent="0.2">
      <c r="A85" t="s">
        <v>6</v>
      </c>
      <c r="B85">
        <v>3</v>
      </c>
      <c r="C85">
        <v>2</v>
      </c>
      <c r="D85">
        <v>5000000</v>
      </c>
      <c r="E85" t="s">
        <v>15</v>
      </c>
    </row>
    <row r="86" spans="1:5" x14ac:dyDescent="0.2">
      <c r="A86" t="s">
        <v>7</v>
      </c>
      <c r="B86">
        <v>1</v>
      </c>
      <c r="C86">
        <v>2</v>
      </c>
      <c r="D86">
        <v>5000000</v>
      </c>
      <c r="E86" t="s">
        <v>15</v>
      </c>
    </row>
    <row r="87" spans="1:5" x14ac:dyDescent="0.2">
      <c r="A87" t="s">
        <v>7</v>
      </c>
      <c r="B87">
        <v>2</v>
      </c>
      <c r="C87">
        <v>2</v>
      </c>
      <c r="D87">
        <v>5000000</v>
      </c>
      <c r="E87" t="s">
        <v>15</v>
      </c>
    </row>
    <row r="88" spans="1:5" x14ac:dyDescent="0.2">
      <c r="A88" t="s">
        <v>7</v>
      </c>
      <c r="B88">
        <v>3</v>
      </c>
      <c r="C88">
        <v>2</v>
      </c>
      <c r="D88">
        <v>5000000</v>
      </c>
      <c r="E88" t="s">
        <v>15</v>
      </c>
    </row>
    <row r="89" spans="1:5" x14ac:dyDescent="0.2">
      <c r="A89" t="s">
        <v>8</v>
      </c>
      <c r="B89">
        <v>1</v>
      </c>
      <c r="C89">
        <v>2</v>
      </c>
      <c r="D89">
        <v>5000000</v>
      </c>
      <c r="E89" t="s">
        <v>15</v>
      </c>
    </row>
    <row r="90" spans="1:5" x14ac:dyDescent="0.2">
      <c r="A90" t="s">
        <v>8</v>
      </c>
      <c r="B90">
        <v>2</v>
      </c>
      <c r="C90">
        <v>2</v>
      </c>
      <c r="D90">
        <v>5000000</v>
      </c>
      <c r="E90" t="s">
        <v>15</v>
      </c>
    </row>
    <row r="91" spans="1:5" x14ac:dyDescent="0.2">
      <c r="A91" t="s">
        <v>8</v>
      </c>
      <c r="B91">
        <v>3</v>
      </c>
      <c r="C91">
        <v>2</v>
      </c>
      <c r="D91">
        <v>5000000</v>
      </c>
      <c r="E91" t="s">
        <v>15</v>
      </c>
    </row>
    <row r="92" spans="1:5" x14ac:dyDescent="0.2">
      <c r="A92" t="s">
        <v>9</v>
      </c>
      <c r="B92">
        <v>1</v>
      </c>
      <c r="C92">
        <v>2</v>
      </c>
      <c r="D92">
        <v>3000000000</v>
      </c>
      <c r="E92" t="s">
        <v>15</v>
      </c>
    </row>
    <row r="93" spans="1:5" x14ac:dyDescent="0.2">
      <c r="A93" t="s">
        <v>9</v>
      </c>
      <c r="B93">
        <v>2</v>
      </c>
      <c r="C93">
        <v>2</v>
      </c>
      <c r="D93">
        <v>499999999.99999994</v>
      </c>
      <c r="E93" t="s">
        <v>15</v>
      </c>
    </row>
    <row r="94" spans="1:5" x14ac:dyDescent="0.2">
      <c r="A94" t="s">
        <v>9</v>
      </c>
      <c r="B94">
        <v>3</v>
      </c>
      <c r="C94">
        <v>2</v>
      </c>
      <c r="D94">
        <v>499999999.99999994</v>
      </c>
      <c r="E94" t="s">
        <v>15</v>
      </c>
    </row>
    <row r="95" spans="1:5" x14ac:dyDescent="0.2">
      <c r="A95" t="s">
        <v>10</v>
      </c>
      <c r="B95">
        <v>1</v>
      </c>
      <c r="C95">
        <v>2</v>
      </c>
      <c r="D95">
        <v>300000000</v>
      </c>
      <c r="E95" t="s">
        <v>15</v>
      </c>
    </row>
    <row r="96" spans="1:5" x14ac:dyDescent="0.2">
      <c r="A96" t="s">
        <v>10</v>
      </c>
      <c r="B96">
        <v>2</v>
      </c>
      <c r="C96">
        <v>2</v>
      </c>
      <c r="D96">
        <v>400000000</v>
      </c>
      <c r="E96" t="s">
        <v>15</v>
      </c>
    </row>
    <row r="97" spans="1:5" x14ac:dyDescent="0.2">
      <c r="A97" t="s">
        <v>10</v>
      </c>
      <c r="B97">
        <v>3</v>
      </c>
      <c r="C97">
        <v>2</v>
      </c>
      <c r="D97">
        <v>100000000</v>
      </c>
      <c r="E97" t="s">
        <v>15</v>
      </c>
    </row>
    <row r="98" spans="1:5" x14ac:dyDescent="0.2">
      <c r="A98" t="s">
        <v>11</v>
      </c>
      <c r="B98">
        <v>1</v>
      </c>
      <c r="C98">
        <v>2</v>
      </c>
      <c r="D98">
        <v>250000000</v>
      </c>
      <c r="E98" t="s">
        <v>15</v>
      </c>
    </row>
    <row r="99" spans="1:5" x14ac:dyDescent="0.2">
      <c r="A99" t="s">
        <v>11</v>
      </c>
      <c r="B99">
        <v>2</v>
      </c>
      <c r="C99">
        <v>2</v>
      </c>
      <c r="D99">
        <v>150000000</v>
      </c>
      <c r="E99" t="s">
        <v>15</v>
      </c>
    </row>
    <row r="100" spans="1:5" x14ac:dyDescent="0.2">
      <c r="A100" t="s">
        <v>11</v>
      </c>
      <c r="B100">
        <v>3</v>
      </c>
      <c r="C100">
        <v>2</v>
      </c>
      <c r="D100">
        <v>500000000</v>
      </c>
      <c r="E100" t="s">
        <v>15</v>
      </c>
    </row>
    <row r="101" spans="1:5" x14ac:dyDescent="0.2">
      <c r="A101" t="s">
        <v>30</v>
      </c>
      <c r="B101">
        <v>1</v>
      </c>
      <c r="C101">
        <v>2</v>
      </c>
      <c r="D101">
        <v>499999999.99999994</v>
      </c>
      <c r="E101" t="s">
        <v>15</v>
      </c>
    </row>
    <row r="102" spans="1:5" x14ac:dyDescent="0.2">
      <c r="A102" t="s">
        <v>30</v>
      </c>
      <c r="B102">
        <v>2</v>
      </c>
      <c r="C102">
        <v>2</v>
      </c>
      <c r="D102">
        <v>999999999.99999988</v>
      </c>
      <c r="E102" t="s">
        <v>15</v>
      </c>
    </row>
    <row r="103" spans="1:5" x14ac:dyDescent="0.2">
      <c r="A103" t="s">
        <v>30</v>
      </c>
      <c r="B103">
        <v>3</v>
      </c>
      <c r="C103">
        <v>2</v>
      </c>
      <c r="D103">
        <v>0</v>
      </c>
      <c r="E103" t="s">
        <v>15</v>
      </c>
    </row>
    <row r="104" spans="1:5" x14ac:dyDescent="0.2">
      <c r="A104" t="s">
        <v>32</v>
      </c>
      <c r="B104">
        <v>1</v>
      </c>
      <c r="C104">
        <v>2</v>
      </c>
      <c r="D104">
        <v>2500000000</v>
      </c>
      <c r="E104" t="s">
        <v>15</v>
      </c>
    </row>
    <row r="105" spans="1:5" x14ac:dyDescent="0.2">
      <c r="A105" t="s">
        <v>32</v>
      </c>
      <c r="B105">
        <v>2</v>
      </c>
      <c r="C105">
        <v>2</v>
      </c>
      <c r="D105">
        <v>499999999.99999994</v>
      </c>
      <c r="E105" t="s">
        <v>15</v>
      </c>
    </row>
    <row r="106" spans="1:5" x14ac:dyDescent="0.2">
      <c r="A106" t="s">
        <v>32</v>
      </c>
      <c r="B106">
        <v>3</v>
      </c>
      <c r="C106">
        <v>2</v>
      </c>
      <c r="D106">
        <v>1500000000</v>
      </c>
      <c r="E106" t="s">
        <v>15</v>
      </c>
    </row>
    <row r="107" spans="1:5" x14ac:dyDescent="0.2">
      <c r="A107" t="s">
        <v>31</v>
      </c>
      <c r="B107">
        <v>1</v>
      </c>
      <c r="C107">
        <v>2</v>
      </c>
      <c r="D107">
        <v>999999999.99999988</v>
      </c>
      <c r="E107" t="s">
        <v>15</v>
      </c>
    </row>
    <row r="108" spans="1:5" x14ac:dyDescent="0.2">
      <c r="A108" t="s">
        <v>31</v>
      </c>
      <c r="B108">
        <v>2</v>
      </c>
      <c r="C108">
        <v>2</v>
      </c>
      <c r="D108">
        <v>999999999.99999988</v>
      </c>
      <c r="E108" t="s">
        <v>15</v>
      </c>
    </row>
    <row r="109" spans="1:5" x14ac:dyDescent="0.2">
      <c r="A109" t="s">
        <v>31</v>
      </c>
      <c r="B109">
        <v>3</v>
      </c>
      <c r="C109">
        <v>2</v>
      </c>
      <c r="D109">
        <v>1500000000</v>
      </c>
      <c r="E109" t="s">
        <v>15</v>
      </c>
    </row>
    <row r="110" spans="1:5" x14ac:dyDescent="0.2">
      <c r="A110" t="s">
        <v>3</v>
      </c>
      <c r="B110">
        <v>1</v>
      </c>
      <c r="C110">
        <v>2</v>
      </c>
      <c r="D110">
        <v>5000000</v>
      </c>
      <c r="E110" t="s">
        <v>28</v>
      </c>
    </row>
    <row r="111" spans="1:5" x14ac:dyDescent="0.2">
      <c r="A111" t="s">
        <v>3</v>
      </c>
      <c r="B111">
        <v>2</v>
      </c>
      <c r="C111">
        <v>2</v>
      </c>
      <c r="D111">
        <v>14999999.999999998</v>
      </c>
      <c r="E111" t="s">
        <v>28</v>
      </c>
    </row>
    <row r="112" spans="1:5" x14ac:dyDescent="0.2">
      <c r="A112" t="s">
        <v>3</v>
      </c>
      <c r="B112">
        <v>3</v>
      </c>
      <c r="C112">
        <v>2</v>
      </c>
      <c r="D112">
        <v>10000000</v>
      </c>
      <c r="E112" t="s">
        <v>28</v>
      </c>
    </row>
    <row r="113" spans="1:5" x14ac:dyDescent="0.2">
      <c r="A113" t="s">
        <v>4</v>
      </c>
      <c r="B113">
        <v>1</v>
      </c>
      <c r="C113">
        <v>2</v>
      </c>
      <c r="D113">
        <v>999999999.99999988</v>
      </c>
      <c r="E113" t="s">
        <v>28</v>
      </c>
    </row>
    <row r="114" spans="1:5" x14ac:dyDescent="0.2">
      <c r="A114" t="s">
        <v>4</v>
      </c>
      <c r="B114">
        <v>2</v>
      </c>
      <c r="C114">
        <v>2</v>
      </c>
      <c r="D114">
        <v>999999999.99999988</v>
      </c>
      <c r="E114" t="s">
        <v>28</v>
      </c>
    </row>
    <row r="115" spans="1:5" x14ac:dyDescent="0.2">
      <c r="A115" t="s">
        <v>4</v>
      </c>
      <c r="B115">
        <v>3</v>
      </c>
      <c r="C115">
        <v>2</v>
      </c>
      <c r="D115">
        <v>499999999.99999994</v>
      </c>
      <c r="E115" t="s">
        <v>28</v>
      </c>
    </row>
    <row r="116" spans="1:5" x14ac:dyDescent="0.2">
      <c r="A116" t="s">
        <v>5</v>
      </c>
      <c r="B116">
        <v>1</v>
      </c>
      <c r="C116">
        <v>2</v>
      </c>
      <c r="D116">
        <v>5000000</v>
      </c>
      <c r="E116" t="s">
        <v>28</v>
      </c>
    </row>
    <row r="117" spans="1:5" x14ac:dyDescent="0.2">
      <c r="A117" t="s">
        <v>5</v>
      </c>
      <c r="B117">
        <v>2</v>
      </c>
      <c r="C117">
        <v>2</v>
      </c>
      <c r="D117">
        <v>5000000</v>
      </c>
      <c r="E117" t="s">
        <v>28</v>
      </c>
    </row>
    <row r="118" spans="1:5" x14ac:dyDescent="0.2">
      <c r="A118" t="s">
        <v>5</v>
      </c>
      <c r="B118">
        <v>3</v>
      </c>
      <c r="C118">
        <v>2</v>
      </c>
      <c r="D118">
        <v>5000000</v>
      </c>
      <c r="E118" t="s">
        <v>28</v>
      </c>
    </row>
    <row r="119" spans="1:5" x14ac:dyDescent="0.2">
      <c r="A119" t="s">
        <v>6</v>
      </c>
      <c r="B119">
        <v>1</v>
      </c>
      <c r="C119">
        <v>2</v>
      </c>
      <c r="D119">
        <v>5000000</v>
      </c>
      <c r="E119" t="s">
        <v>28</v>
      </c>
    </row>
    <row r="120" spans="1:5" x14ac:dyDescent="0.2">
      <c r="A120" t="s">
        <v>6</v>
      </c>
      <c r="B120">
        <v>2</v>
      </c>
      <c r="C120">
        <v>2</v>
      </c>
      <c r="D120">
        <v>14999999.999999998</v>
      </c>
      <c r="E120" t="s">
        <v>28</v>
      </c>
    </row>
    <row r="121" spans="1:5" x14ac:dyDescent="0.2">
      <c r="A121" t="s">
        <v>6</v>
      </c>
      <c r="B121">
        <v>3</v>
      </c>
      <c r="C121">
        <v>2</v>
      </c>
      <c r="D121">
        <v>10000000</v>
      </c>
      <c r="E121" t="s">
        <v>28</v>
      </c>
    </row>
    <row r="122" spans="1:5" x14ac:dyDescent="0.2">
      <c r="A122" t="s">
        <v>7</v>
      </c>
      <c r="B122">
        <v>1</v>
      </c>
      <c r="C122">
        <v>2</v>
      </c>
      <c r="D122">
        <v>5000000</v>
      </c>
      <c r="E122" t="s">
        <v>28</v>
      </c>
    </row>
    <row r="123" spans="1:5" x14ac:dyDescent="0.2">
      <c r="A123" t="s">
        <v>7</v>
      </c>
      <c r="B123">
        <v>2</v>
      </c>
      <c r="C123">
        <v>2</v>
      </c>
      <c r="D123">
        <v>20000000</v>
      </c>
      <c r="E123" t="s">
        <v>28</v>
      </c>
    </row>
    <row r="124" spans="1:5" x14ac:dyDescent="0.2">
      <c r="A124" t="s">
        <v>7</v>
      </c>
      <c r="B124">
        <v>3</v>
      </c>
      <c r="C124">
        <v>2</v>
      </c>
      <c r="D124">
        <v>10000000</v>
      </c>
      <c r="E124" t="s">
        <v>28</v>
      </c>
    </row>
    <row r="125" spans="1:5" x14ac:dyDescent="0.2">
      <c r="A125" t="s">
        <v>8</v>
      </c>
      <c r="B125">
        <v>1</v>
      </c>
      <c r="C125">
        <v>2</v>
      </c>
      <c r="D125">
        <v>24999999.999999996</v>
      </c>
      <c r="E125" t="s">
        <v>28</v>
      </c>
    </row>
    <row r="126" spans="1:5" x14ac:dyDescent="0.2">
      <c r="A126" t="s">
        <v>8</v>
      </c>
      <c r="B126">
        <v>2</v>
      </c>
      <c r="C126">
        <v>2</v>
      </c>
      <c r="D126">
        <v>10000000</v>
      </c>
      <c r="E126" t="s">
        <v>28</v>
      </c>
    </row>
    <row r="127" spans="1:5" x14ac:dyDescent="0.2">
      <c r="A127" t="s">
        <v>8</v>
      </c>
      <c r="B127">
        <v>3</v>
      </c>
      <c r="C127">
        <v>2</v>
      </c>
      <c r="D127">
        <v>10000000</v>
      </c>
      <c r="E127" t="s">
        <v>28</v>
      </c>
    </row>
    <row r="128" spans="1:5" x14ac:dyDescent="0.2">
      <c r="A128" t="s">
        <v>9</v>
      </c>
      <c r="B128">
        <v>1</v>
      </c>
      <c r="C128">
        <v>2</v>
      </c>
      <c r="D128">
        <v>0</v>
      </c>
      <c r="E128" t="s">
        <v>28</v>
      </c>
    </row>
    <row r="129" spans="1:5" x14ac:dyDescent="0.2">
      <c r="A129" t="s">
        <v>9</v>
      </c>
      <c r="B129">
        <v>2</v>
      </c>
      <c r="C129">
        <v>2</v>
      </c>
      <c r="D129">
        <v>0</v>
      </c>
      <c r="E129" t="s">
        <v>28</v>
      </c>
    </row>
    <row r="130" spans="1:5" x14ac:dyDescent="0.2">
      <c r="A130" t="s">
        <v>9</v>
      </c>
      <c r="B130">
        <v>3</v>
      </c>
      <c r="C130">
        <v>2</v>
      </c>
      <c r="D130">
        <v>0</v>
      </c>
      <c r="E130" t="s">
        <v>28</v>
      </c>
    </row>
    <row r="131" spans="1:5" x14ac:dyDescent="0.2">
      <c r="A131" t="s">
        <v>10</v>
      </c>
      <c r="B131">
        <v>1</v>
      </c>
      <c r="C131">
        <v>2</v>
      </c>
      <c r="D131">
        <v>0</v>
      </c>
      <c r="E131" t="s">
        <v>28</v>
      </c>
    </row>
    <row r="132" spans="1:5" x14ac:dyDescent="0.2">
      <c r="A132" t="s">
        <v>10</v>
      </c>
      <c r="B132">
        <v>2</v>
      </c>
      <c r="C132">
        <v>2</v>
      </c>
      <c r="D132">
        <v>0</v>
      </c>
      <c r="E132" t="s">
        <v>28</v>
      </c>
    </row>
    <row r="133" spans="1:5" x14ac:dyDescent="0.2">
      <c r="A133" t="s">
        <v>10</v>
      </c>
      <c r="B133">
        <v>3</v>
      </c>
      <c r="C133">
        <v>2</v>
      </c>
      <c r="D133">
        <v>0</v>
      </c>
      <c r="E133" t="s">
        <v>28</v>
      </c>
    </row>
    <row r="134" spans="1:5" x14ac:dyDescent="0.2">
      <c r="A134" t="s">
        <v>11</v>
      </c>
      <c r="B134">
        <v>1</v>
      </c>
      <c r="C134">
        <v>2</v>
      </c>
      <c r="D134">
        <v>0</v>
      </c>
      <c r="E134" t="s">
        <v>28</v>
      </c>
    </row>
    <row r="135" spans="1:5" x14ac:dyDescent="0.2">
      <c r="A135" t="s">
        <v>11</v>
      </c>
      <c r="B135">
        <v>2</v>
      </c>
      <c r="C135">
        <v>2</v>
      </c>
      <c r="D135">
        <v>0</v>
      </c>
      <c r="E135" t="s">
        <v>28</v>
      </c>
    </row>
    <row r="136" spans="1:5" x14ac:dyDescent="0.2">
      <c r="A136" t="s">
        <v>11</v>
      </c>
      <c r="B136">
        <v>3</v>
      </c>
      <c r="C136">
        <v>2</v>
      </c>
      <c r="D136">
        <v>0</v>
      </c>
      <c r="E136" t="s">
        <v>28</v>
      </c>
    </row>
    <row r="137" spans="1:5" x14ac:dyDescent="0.2">
      <c r="A137" t="s">
        <v>33</v>
      </c>
      <c r="B137">
        <v>1</v>
      </c>
      <c r="C137">
        <v>2</v>
      </c>
      <c r="D137">
        <v>1500000000</v>
      </c>
      <c r="E137" t="s">
        <v>28</v>
      </c>
    </row>
    <row r="138" spans="1:5" x14ac:dyDescent="0.2">
      <c r="A138" t="s">
        <v>33</v>
      </c>
      <c r="B138">
        <v>2</v>
      </c>
      <c r="C138">
        <v>2</v>
      </c>
      <c r="D138">
        <v>1500000000</v>
      </c>
      <c r="E138" t="s">
        <v>28</v>
      </c>
    </row>
    <row r="139" spans="1:5" x14ac:dyDescent="0.2">
      <c r="A139" t="s">
        <v>33</v>
      </c>
      <c r="B139">
        <v>3</v>
      </c>
      <c r="C139">
        <v>2</v>
      </c>
      <c r="D139">
        <v>3000000000</v>
      </c>
      <c r="E139" t="s">
        <v>28</v>
      </c>
    </row>
    <row r="140" spans="1:5" x14ac:dyDescent="0.2">
      <c r="A140" t="s">
        <v>32</v>
      </c>
      <c r="B140">
        <v>1</v>
      </c>
      <c r="C140">
        <v>2</v>
      </c>
      <c r="D140">
        <v>1500000000</v>
      </c>
      <c r="E140" t="s">
        <v>28</v>
      </c>
    </row>
    <row r="141" spans="1:5" x14ac:dyDescent="0.2">
      <c r="A141" t="s">
        <v>32</v>
      </c>
      <c r="B141">
        <v>2</v>
      </c>
      <c r="C141">
        <v>2</v>
      </c>
      <c r="D141">
        <v>499999999.99999994</v>
      </c>
      <c r="E141" t="s">
        <v>28</v>
      </c>
    </row>
    <row r="142" spans="1:5" x14ac:dyDescent="0.2">
      <c r="A142" t="s">
        <v>32</v>
      </c>
      <c r="B142">
        <v>3</v>
      </c>
      <c r="C142">
        <v>2</v>
      </c>
      <c r="D142">
        <v>499999999.99999994</v>
      </c>
      <c r="E142" t="s">
        <v>28</v>
      </c>
    </row>
    <row r="143" spans="1:5" x14ac:dyDescent="0.2">
      <c r="A143" t="s">
        <v>31</v>
      </c>
      <c r="B143">
        <v>1</v>
      </c>
      <c r="C143">
        <v>2</v>
      </c>
      <c r="D143">
        <v>3999999999.9999995</v>
      </c>
      <c r="E143" t="s">
        <v>28</v>
      </c>
    </row>
    <row r="144" spans="1:5" x14ac:dyDescent="0.2">
      <c r="A144" t="s">
        <v>31</v>
      </c>
      <c r="B144">
        <v>2</v>
      </c>
      <c r="C144">
        <v>2</v>
      </c>
      <c r="D144">
        <v>1999999999.9999998</v>
      </c>
      <c r="E144" t="s">
        <v>28</v>
      </c>
    </row>
    <row r="145" spans="1:5" x14ac:dyDescent="0.2">
      <c r="A145" t="s">
        <v>31</v>
      </c>
      <c r="B145">
        <v>3</v>
      </c>
      <c r="C145">
        <v>2</v>
      </c>
      <c r="D145">
        <v>999999999.99999988</v>
      </c>
      <c r="E145" t="s">
        <v>28</v>
      </c>
    </row>
    <row r="146" spans="1:5" x14ac:dyDescent="0.2">
      <c r="A146" t="s">
        <v>0</v>
      </c>
      <c r="B146">
        <v>1</v>
      </c>
      <c r="C146">
        <v>3</v>
      </c>
      <c r="D146">
        <v>5500000000</v>
      </c>
      <c r="E146" t="s">
        <v>15</v>
      </c>
    </row>
    <row r="147" spans="1:5" x14ac:dyDescent="0.2">
      <c r="A147" t="s">
        <v>0</v>
      </c>
      <c r="B147">
        <v>2</v>
      </c>
      <c r="C147">
        <v>3</v>
      </c>
      <c r="D147">
        <v>5500000000</v>
      </c>
      <c r="E147" t="s">
        <v>15</v>
      </c>
    </row>
    <row r="148" spans="1:5" x14ac:dyDescent="0.2">
      <c r="A148" t="s">
        <v>0</v>
      </c>
      <c r="B148">
        <v>3</v>
      </c>
      <c r="C148">
        <v>3</v>
      </c>
      <c r="D148">
        <v>3000000000</v>
      </c>
      <c r="E148" t="s">
        <v>15</v>
      </c>
    </row>
    <row r="149" spans="1:5" x14ac:dyDescent="0.2">
      <c r="A149" t="s">
        <v>1</v>
      </c>
      <c r="B149">
        <v>1</v>
      </c>
      <c r="C149">
        <v>3</v>
      </c>
      <c r="D149">
        <v>0</v>
      </c>
      <c r="E149" t="s">
        <v>15</v>
      </c>
    </row>
    <row r="150" spans="1:5" x14ac:dyDescent="0.2">
      <c r="A150" t="s">
        <v>1</v>
      </c>
      <c r="B150">
        <v>2</v>
      </c>
      <c r="C150">
        <v>3</v>
      </c>
      <c r="D150">
        <v>1999999999.9999998</v>
      </c>
      <c r="E150" t="s">
        <v>15</v>
      </c>
    </row>
    <row r="151" spans="1:5" x14ac:dyDescent="0.2">
      <c r="A151" t="s">
        <v>1</v>
      </c>
      <c r="B151">
        <v>3</v>
      </c>
      <c r="C151">
        <v>3</v>
      </c>
      <c r="D151">
        <v>499999999.99999994</v>
      </c>
      <c r="E151" t="s">
        <v>15</v>
      </c>
    </row>
    <row r="152" spans="1:5" x14ac:dyDescent="0.2">
      <c r="A152" t="s">
        <v>2</v>
      </c>
      <c r="B152">
        <v>1</v>
      </c>
      <c r="C152">
        <v>3</v>
      </c>
      <c r="D152">
        <v>1999999999.9999998</v>
      </c>
      <c r="E152" t="s">
        <v>15</v>
      </c>
    </row>
    <row r="153" spans="1:5" x14ac:dyDescent="0.2">
      <c r="A153" t="s">
        <v>2</v>
      </c>
      <c r="B153">
        <v>2</v>
      </c>
      <c r="C153">
        <v>3</v>
      </c>
      <c r="D153">
        <v>1999999999.9999998</v>
      </c>
      <c r="E153" t="s">
        <v>15</v>
      </c>
    </row>
    <row r="154" spans="1:5" x14ac:dyDescent="0.2">
      <c r="A154" t="s">
        <v>2</v>
      </c>
      <c r="B154">
        <v>3</v>
      </c>
      <c r="C154">
        <v>3</v>
      </c>
      <c r="D154">
        <v>3500000000</v>
      </c>
      <c r="E154" t="s">
        <v>15</v>
      </c>
    </row>
    <row r="155" spans="1:5" x14ac:dyDescent="0.2">
      <c r="A155" t="s">
        <v>6</v>
      </c>
      <c r="B155">
        <v>1</v>
      </c>
      <c r="C155">
        <v>3</v>
      </c>
      <c r="D155">
        <v>199999.99999999997</v>
      </c>
      <c r="E155" t="s">
        <v>15</v>
      </c>
    </row>
    <row r="156" spans="1:5" x14ac:dyDescent="0.2">
      <c r="A156" t="s">
        <v>6</v>
      </c>
      <c r="B156">
        <v>2</v>
      </c>
      <c r="C156">
        <v>3</v>
      </c>
      <c r="D156">
        <v>150000</v>
      </c>
      <c r="E156" t="s">
        <v>15</v>
      </c>
    </row>
    <row r="157" spans="1:5" x14ac:dyDescent="0.2">
      <c r="A157" t="s">
        <v>6</v>
      </c>
      <c r="B157">
        <v>3</v>
      </c>
      <c r="C157">
        <v>3</v>
      </c>
      <c r="D157">
        <v>99999.999999999985</v>
      </c>
      <c r="E157" t="s">
        <v>15</v>
      </c>
    </row>
    <row r="158" spans="1:5" x14ac:dyDescent="0.2">
      <c r="A158" t="s">
        <v>7</v>
      </c>
      <c r="B158">
        <v>1</v>
      </c>
      <c r="C158">
        <v>3</v>
      </c>
      <c r="D158">
        <v>15000</v>
      </c>
      <c r="E158" t="s">
        <v>15</v>
      </c>
    </row>
    <row r="159" spans="1:5" x14ac:dyDescent="0.2">
      <c r="A159" t="s">
        <v>7</v>
      </c>
      <c r="B159">
        <v>2</v>
      </c>
      <c r="C159">
        <v>3</v>
      </c>
      <c r="D159">
        <v>10000</v>
      </c>
      <c r="E159" t="s">
        <v>15</v>
      </c>
    </row>
    <row r="160" spans="1:5" x14ac:dyDescent="0.2">
      <c r="A160" t="s">
        <v>7</v>
      </c>
      <c r="B160">
        <v>3</v>
      </c>
      <c r="C160">
        <v>3</v>
      </c>
      <c r="D160">
        <v>5000</v>
      </c>
      <c r="E160" t="s">
        <v>15</v>
      </c>
    </row>
    <row r="161" spans="1:5" x14ac:dyDescent="0.2">
      <c r="A161" t="s">
        <v>8</v>
      </c>
      <c r="B161">
        <v>1</v>
      </c>
      <c r="C161">
        <v>3</v>
      </c>
      <c r="D161">
        <v>49999.999999999993</v>
      </c>
      <c r="E161" t="s">
        <v>15</v>
      </c>
    </row>
    <row r="162" spans="1:5" x14ac:dyDescent="0.2">
      <c r="A162" t="s">
        <v>8</v>
      </c>
      <c r="B162">
        <v>2</v>
      </c>
      <c r="C162">
        <v>3</v>
      </c>
      <c r="D162">
        <v>199999.99999999997</v>
      </c>
      <c r="E162" t="s">
        <v>15</v>
      </c>
    </row>
    <row r="163" spans="1:5" x14ac:dyDescent="0.2">
      <c r="A163" t="s">
        <v>8</v>
      </c>
      <c r="B163">
        <v>3</v>
      </c>
      <c r="C163">
        <v>3</v>
      </c>
      <c r="D163">
        <v>49999.999999999993</v>
      </c>
      <c r="E163" t="s">
        <v>15</v>
      </c>
    </row>
    <row r="164" spans="1:5" x14ac:dyDescent="0.2">
      <c r="A164" t="s">
        <v>9</v>
      </c>
      <c r="B164">
        <v>1</v>
      </c>
      <c r="C164">
        <v>3</v>
      </c>
      <c r="D164">
        <v>999999999.99999988</v>
      </c>
      <c r="E164" t="s">
        <v>15</v>
      </c>
    </row>
    <row r="165" spans="1:5" x14ac:dyDescent="0.2">
      <c r="A165" t="s">
        <v>9</v>
      </c>
      <c r="B165">
        <v>2</v>
      </c>
      <c r="C165">
        <v>3</v>
      </c>
      <c r="D165">
        <v>499999999.99999994</v>
      </c>
      <c r="E165" t="s">
        <v>15</v>
      </c>
    </row>
    <row r="166" spans="1:5" x14ac:dyDescent="0.2">
      <c r="A166" t="s">
        <v>9</v>
      </c>
      <c r="B166">
        <v>3</v>
      </c>
      <c r="C166">
        <v>3</v>
      </c>
      <c r="D166">
        <v>0</v>
      </c>
      <c r="E166" t="s">
        <v>15</v>
      </c>
    </row>
    <row r="167" spans="1:5" x14ac:dyDescent="0.2">
      <c r="A167" t="s">
        <v>10</v>
      </c>
      <c r="B167">
        <v>1</v>
      </c>
      <c r="C167">
        <v>3</v>
      </c>
      <c r="D167">
        <v>999999999.99999988</v>
      </c>
      <c r="E167" t="s">
        <v>15</v>
      </c>
    </row>
    <row r="168" spans="1:5" x14ac:dyDescent="0.2">
      <c r="A168" t="s">
        <v>10</v>
      </c>
      <c r="B168">
        <v>2</v>
      </c>
      <c r="C168">
        <v>3</v>
      </c>
      <c r="D168">
        <v>999999999.99999988</v>
      </c>
      <c r="E168" t="s">
        <v>15</v>
      </c>
    </row>
    <row r="169" spans="1:5" x14ac:dyDescent="0.2">
      <c r="A169" t="s">
        <v>10</v>
      </c>
      <c r="B169">
        <v>3</v>
      </c>
      <c r="C169">
        <v>3</v>
      </c>
      <c r="D169">
        <v>499999999.99999994</v>
      </c>
      <c r="E169" t="s">
        <v>15</v>
      </c>
    </row>
    <row r="170" spans="1:5" x14ac:dyDescent="0.2">
      <c r="A170" t="s">
        <v>11</v>
      </c>
      <c r="B170">
        <v>1</v>
      </c>
      <c r="C170">
        <v>3</v>
      </c>
      <c r="D170">
        <v>999999999.99999988</v>
      </c>
      <c r="E170" t="s">
        <v>15</v>
      </c>
    </row>
    <row r="171" spans="1:5" x14ac:dyDescent="0.2">
      <c r="A171" t="s">
        <v>11</v>
      </c>
      <c r="B171">
        <v>2</v>
      </c>
      <c r="C171">
        <v>3</v>
      </c>
      <c r="D171">
        <v>999999999.99999988</v>
      </c>
      <c r="E171" t="s">
        <v>15</v>
      </c>
    </row>
    <row r="172" spans="1:5" x14ac:dyDescent="0.2">
      <c r="A172" t="s">
        <v>11</v>
      </c>
      <c r="B172">
        <v>3</v>
      </c>
      <c r="C172">
        <v>3</v>
      </c>
      <c r="D172">
        <v>999999999.99999988</v>
      </c>
      <c r="E172" t="s">
        <v>15</v>
      </c>
    </row>
    <row r="173" spans="1:5" x14ac:dyDescent="0.2">
      <c r="A173" t="s">
        <v>30</v>
      </c>
      <c r="B173">
        <v>1</v>
      </c>
      <c r="C173">
        <v>3</v>
      </c>
      <c r="D173">
        <v>550000000</v>
      </c>
      <c r="E173" t="s">
        <v>15</v>
      </c>
    </row>
    <row r="174" spans="1:5" x14ac:dyDescent="0.2">
      <c r="A174" t="s">
        <v>30</v>
      </c>
      <c r="B174">
        <v>2</v>
      </c>
      <c r="C174">
        <v>3</v>
      </c>
      <c r="D174">
        <v>600000000</v>
      </c>
      <c r="E174" t="s">
        <v>15</v>
      </c>
    </row>
    <row r="175" spans="1:5" x14ac:dyDescent="0.2">
      <c r="A175" t="s">
        <v>30</v>
      </c>
      <c r="B175">
        <v>3</v>
      </c>
      <c r="C175">
        <v>3</v>
      </c>
      <c r="D175">
        <v>950000000</v>
      </c>
      <c r="E175" t="s">
        <v>15</v>
      </c>
    </row>
    <row r="176" spans="1:5" x14ac:dyDescent="0.2">
      <c r="A176" t="s">
        <v>32</v>
      </c>
      <c r="B176">
        <v>1</v>
      </c>
      <c r="C176">
        <v>3</v>
      </c>
      <c r="D176">
        <v>1500000000</v>
      </c>
      <c r="E176" t="s">
        <v>15</v>
      </c>
    </row>
    <row r="177" spans="1:5" x14ac:dyDescent="0.2">
      <c r="A177" t="s">
        <v>32</v>
      </c>
      <c r="B177">
        <v>2</v>
      </c>
      <c r="C177">
        <v>3</v>
      </c>
      <c r="D177">
        <v>2500000000</v>
      </c>
      <c r="E177" t="s">
        <v>15</v>
      </c>
    </row>
    <row r="178" spans="1:5" x14ac:dyDescent="0.2">
      <c r="A178" t="s">
        <v>32</v>
      </c>
      <c r="B178">
        <v>3</v>
      </c>
      <c r="C178">
        <v>3</v>
      </c>
      <c r="D178">
        <v>1500000000</v>
      </c>
      <c r="E178" t="s">
        <v>15</v>
      </c>
    </row>
    <row r="179" spans="1:5" x14ac:dyDescent="0.2">
      <c r="A179" t="s">
        <v>31</v>
      </c>
      <c r="B179">
        <v>1</v>
      </c>
      <c r="C179">
        <v>3</v>
      </c>
      <c r="D179">
        <v>499999999.99999994</v>
      </c>
      <c r="E179" t="s">
        <v>15</v>
      </c>
    </row>
    <row r="180" spans="1:5" x14ac:dyDescent="0.2">
      <c r="A180" t="s">
        <v>31</v>
      </c>
      <c r="B180">
        <v>2</v>
      </c>
      <c r="C180">
        <v>3</v>
      </c>
      <c r="D180">
        <v>0</v>
      </c>
      <c r="E180" t="s">
        <v>15</v>
      </c>
    </row>
    <row r="181" spans="1:5" x14ac:dyDescent="0.2">
      <c r="A181" t="s">
        <v>31</v>
      </c>
      <c r="B181">
        <v>3</v>
      </c>
      <c r="C181">
        <v>3</v>
      </c>
      <c r="D181">
        <v>2500000000</v>
      </c>
      <c r="E181" t="s">
        <v>15</v>
      </c>
    </row>
    <row r="182" spans="1:5" x14ac:dyDescent="0.2">
      <c r="A182" t="s">
        <v>3</v>
      </c>
      <c r="B182">
        <v>1</v>
      </c>
      <c r="C182">
        <v>3</v>
      </c>
      <c r="D182">
        <v>399999.99999999994</v>
      </c>
      <c r="E182" t="s">
        <v>28</v>
      </c>
    </row>
    <row r="183" spans="1:5" x14ac:dyDescent="0.2">
      <c r="A183" t="s">
        <v>3</v>
      </c>
      <c r="B183">
        <v>2</v>
      </c>
      <c r="C183">
        <v>3</v>
      </c>
      <c r="D183">
        <v>399999.99999999994</v>
      </c>
      <c r="E183" t="s">
        <v>28</v>
      </c>
    </row>
    <row r="184" spans="1:5" x14ac:dyDescent="0.2">
      <c r="A184" t="s">
        <v>3</v>
      </c>
      <c r="B184">
        <v>3</v>
      </c>
      <c r="C184">
        <v>3</v>
      </c>
      <c r="D184">
        <v>199999.99999999997</v>
      </c>
      <c r="E184" t="s">
        <v>28</v>
      </c>
    </row>
    <row r="185" spans="1:5" x14ac:dyDescent="0.2">
      <c r="A185" t="s">
        <v>4</v>
      </c>
      <c r="B185">
        <v>1</v>
      </c>
      <c r="C185">
        <v>3</v>
      </c>
      <c r="D185">
        <v>300000000</v>
      </c>
      <c r="E185" t="s">
        <v>28</v>
      </c>
    </row>
    <row r="186" spans="1:5" x14ac:dyDescent="0.2">
      <c r="A186" t="s">
        <v>4</v>
      </c>
      <c r="B186">
        <v>2</v>
      </c>
      <c r="C186">
        <v>3</v>
      </c>
      <c r="D186">
        <v>500000000</v>
      </c>
      <c r="E186" t="s">
        <v>28</v>
      </c>
    </row>
    <row r="187" spans="1:5" x14ac:dyDescent="0.2">
      <c r="A187" t="s">
        <v>4</v>
      </c>
      <c r="B187">
        <v>3</v>
      </c>
      <c r="C187">
        <v>3</v>
      </c>
      <c r="D187">
        <v>250000000</v>
      </c>
      <c r="E187" t="s">
        <v>28</v>
      </c>
    </row>
    <row r="188" spans="1:5" x14ac:dyDescent="0.2">
      <c r="A188" t="s">
        <v>5</v>
      </c>
      <c r="B188">
        <v>1</v>
      </c>
      <c r="C188">
        <v>3</v>
      </c>
      <c r="D188">
        <v>150000</v>
      </c>
      <c r="E188" t="s">
        <v>28</v>
      </c>
    </row>
    <row r="189" spans="1:5" x14ac:dyDescent="0.2">
      <c r="A189" t="s">
        <v>5</v>
      </c>
      <c r="B189">
        <v>2</v>
      </c>
      <c r="C189">
        <v>3</v>
      </c>
      <c r="D189">
        <v>99999.999999999985</v>
      </c>
      <c r="E189" t="s">
        <v>28</v>
      </c>
    </row>
    <row r="190" spans="1:5" x14ac:dyDescent="0.2">
      <c r="A190" t="s">
        <v>5</v>
      </c>
      <c r="B190">
        <v>3</v>
      </c>
      <c r="C190">
        <v>3</v>
      </c>
      <c r="D190">
        <v>199999.99999999997</v>
      </c>
      <c r="E190" t="s">
        <v>28</v>
      </c>
    </row>
    <row r="191" spans="1:5" x14ac:dyDescent="0.2">
      <c r="A191" t="s">
        <v>6</v>
      </c>
      <c r="B191">
        <v>1</v>
      </c>
      <c r="C191">
        <v>3</v>
      </c>
      <c r="D191">
        <v>99999.999999999985</v>
      </c>
      <c r="E191" t="s">
        <v>28</v>
      </c>
    </row>
    <row r="192" spans="1:5" x14ac:dyDescent="0.2">
      <c r="A192" t="s">
        <v>6</v>
      </c>
      <c r="B192">
        <v>2</v>
      </c>
      <c r="C192">
        <v>3</v>
      </c>
      <c r="D192">
        <v>49999.999999999993</v>
      </c>
      <c r="E192" t="s">
        <v>28</v>
      </c>
    </row>
    <row r="193" spans="1:5" x14ac:dyDescent="0.2">
      <c r="A193" t="s">
        <v>6</v>
      </c>
      <c r="B193">
        <v>3</v>
      </c>
      <c r="C193">
        <v>3</v>
      </c>
      <c r="D193">
        <v>49999.999999999993</v>
      </c>
      <c r="E193" t="s">
        <v>28</v>
      </c>
    </row>
    <row r="194" spans="1:5" x14ac:dyDescent="0.2">
      <c r="A194" t="s">
        <v>7</v>
      </c>
      <c r="B194">
        <v>1</v>
      </c>
      <c r="C194">
        <v>3</v>
      </c>
      <c r="D194">
        <v>15000</v>
      </c>
      <c r="E194" t="s">
        <v>28</v>
      </c>
    </row>
    <row r="195" spans="1:5" x14ac:dyDescent="0.2">
      <c r="A195" t="s">
        <v>7</v>
      </c>
      <c r="B195">
        <v>2</v>
      </c>
      <c r="C195">
        <v>3</v>
      </c>
      <c r="D195">
        <v>5000</v>
      </c>
      <c r="E195" t="s">
        <v>28</v>
      </c>
    </row>
    <row r="196" spans="1:5" x14ac:dyDescent="0.2">
      <c r="A196" t="s">
        <v>7</v>
      </c>
      <c r="B196">
        <v>3</v>
      </c>
      <c r="C196">
        <v>3</v>
      </c>
      <c r="D196">
        <v>0</v>
      </c>
      <c r="E196" t="s">
        <v>28</v>
      </c>
    </row>
    <row r="197" spans="1:5" x14ac:dyDescent="0.2">
      <c r="A197" t="s">
        <v>8</v>
      </c>
      <c r="B197">
        <v>1</v>
      </c>
      <c r="C197">
        <v>3</v>
      </c>
      <c r="D197">
        <v>99999.999999999985</v>
      </c>
      <c r="E197" t="s">
        <v>28</v>
      </c>
    </row>
    <row r="198" spans="1:5" x14ac:dyDescent="0.2">
      <c r="A198" t="s">
        <v>8</v>
      </c>
      <c r="B198">
        <v>2</v>
      </c>
      <c r="C198">
        <v>3</v>
      </c>
      <c r="D198">
        <v>99999.999999999985</v>
      </c>
      <c r="E198" t="s">
        <v>28</v>
      </c>
    </row>
    <row r="199" spans="1:5" x14ac:dyDescent="0.2">
      <c r="A199" t="s">
        <v>8</v>
      </c>
      <c r="B199">
        <v>3</v>
      </c>
      <c r="C199">
        <v>3</v>
      </c>
      <c r="D199">
        <v>300000</v>
      </c>
      <c r="E199" t="s">
        <v>28</v>
      </c>
    </row>
    <row r="200" spans="1:5" x14ac:dyDescent="0.2">
      <c r="A200" t="s">
        <v>9</v>
      </c>
      <c r="B200">
        <v>1</v>
      </c>
      <c r="C200">
        <v>3</v>
      </c>
      <c r="D200">
        <v>0</v>
      </c>
      <c r="E200" t="s">
        <v>28</v>
      </c>
    </row>
    <row r="201" spans="1:5" x14ac:dyDescent="0.2">
      <c r="A201" t="s">
        <v>9</v>
      </c>
      <c r="B201">
        <v>2</v>
      </c>
      <c r="C201">
        <v>3</v>
      </c>
      <c r="D201">
        <v>0</v>
      </c>
      <c r="E201" t="s">
        <v>28</v>
      </c>
    </row>
    <row r="202" spans="1:5" x14ac:dyDescent="0.2">
      <c r="A202" t="s">
        <v>9</v>
      </c>
      <c r="B202">
        <v>3</v>
      </c>
      <c r="C202">
        <v>3</v>
      </c>
      <c r="D202">
        <v>0</v>
      </c>
      <c r="E202" t="s">
        <v>28</v>
      </c>
    </row>
    <row r="203" spans="1:5" x14ac:dyDescent="0.2">
      <c r="A203" t="s">
        <v>10</v>
      </c>
      <c r="B203">
        <v>1</v>
      </c>
      <c r="C203">
        <v>3</v>
      </c>
      <c r="D203">
        <v>499999999.99999994</v>
      </c>
      <c r="E203" t="s">
        <v>28</v>
      </c>
    </row>
    <row r="204" spans="1:5" x14ac:dyDescent="0.2">
      <c r="A204" t="s">
        <v>10</v>
      </c>
      <c r="B204">
        <v>2</v>
      </c>
      <c r="C204">
        <v>3</v>
      </c>
      <c r="D204">
        <v>1500000000</v>
      </c>
      <c r="E204" t="s">
        <v>28</v>
      </c>
    </row>
    <row r="205" spans="1:5" x14ac:dyDescent="0.2">
      <c r="A205" t="s">
        <v>10</v>
      </c>
      <c r="B205">
        <v>3</v>
      </c>
      <c r="C205">
        <v>3</v>
      </c>
      <c r="D205">
        <v>0</v>
      </c>
      <c r="E205" t="s">
        <v>28</v>
      </c>
    </row>
    <row r="206" spans="1:5" x14ac:dyDescent="0.2">
      <c r="A206" t="s">
        <v>11</v>
      </c>
      <c r="B206">
        <v>1</v>
      </c>
      <c r="C206">
        <v>3</v>
      </c>
      <c r="D206">
        <v>0</v>
      </c>
      <c r="E206" t="s">
        <v>28</v>
      </c>
    </row>
    <row r="207" spans="1:5" x14ac:dyDescent="0.2">
      <c r="A207" t="s">
        <v>11</v>
      </c>
      <c r="B207">
        <v>2</v>
      </c>
      <c r="C207">
        <v>3</v>
      </c>
      <c r="D207">
        <v>0</v>
      </c>
      <c r="E207" t="s">
        <v>28</v>
      </c>
    </row>
    <row r="208" spans="1:5" x14ac:dyDescent="0.2">
      <c r="A208" t="s">
        <v>11</v>
      </c>
      <c r="B208">
        <v>3</v>
      </c>
      <c r="C208">
        <v>3</v>
      </c>
      <c r="D208">
        <v>0</v>
      </c>
      <c r="E208" t="s">
        <v>28</v>
      </c>
    </row>
    <row r="209" spans="1:5" x14ac:dyDescent="0.2">
      <c r="A209" t="s">
        <v>33</v>
      </c>
      <c r="B209">
        <v>1</v>
      </c>
      <c r="C209">
        <v>3</v>
      </c>
      <c r="D209">
        <v>499999999.99999994</v>
      </c>
      <c r="E209" t="s">
        <v>28</v>
      </c>
    </row>
    <row r="210" spans="1:5" x14ac:dyDescent="0.2">
      <c r="A210" t="s">
        <v>33</v>
      </c>
      <c r="B210">
        <v>2</v>
      </c>
      <c r="C210">
        <v>3</v>
      </c>
      <c r="D210">
        <v>499999999.99999994</v>
      </c>
      <c r="E210" t="s">
        <v>28</v>
      </c>
    </row>
    <row r="211" spans="1:5" x14ac:dyDescent="0.2">
      <c r="A211" t="s">
        <v>33</v>
      </c>
      <c r="B211">
        <v>3</v>
      </c>
      <c r="C211">
        <v>3</v>
      </c>
      <c r="D211">
        <v>499999999.99999994</v>
      </c>
      <c r="E211" t="s">
        <v>28</v>
      </c>
    </row>
    <row r="212" spans="1:5" x14ac:dyDescent="0.2">
      <c r="A212" t="s">
        <v>32</v>
      </c>
      <c r="B212">
        <v>1</v>
      </c>
      <c r="C212">
        <v>3</v>
      </c>
      <c r="D212">
        <v>499999999.99999994</v>
      </c>
      <c r="E212" t="s">
        <v>28</v>
      </c>
    </row>
    <row r="213" spans="1:5" x14ac:dyDescent="0.2">
      <c r="A213" t="s">
        <v>32</v>
      </c>
      <c r="B213">
        <v>2</v>
      </c>
      <c r="C213">
        <v>3</v>
      </c>
      <c r="D213">
        <v>999999999.99999988</v>
      </c>
      <c r="E213" t="s">
        <v>28</v>
      </c>
    </row>
    <row r="214" spans="1:5" x14ac:dyDescent="0.2">
      <c r="A214" t="s">
        <v>32</v>
      </c>
      <c r="B214">
        <v>3</v>
      </c>
      <c r="C214">
        <v>3</v>
      </c>
      <c r="D214">
        <v>0</v>
      </c>
      <c r="E214" t="s">
        <v>28</v>
      </c>
    </row>
    <row r="215" spans="1:5" x14ac:dyDescent="0.2">
      <c r="A215" t="s">
        <v>31</v>
      </c>
      <c r="B215">
        <v>1</v>
      </c>
      <c r="C215">
        <v>3</v>
      </c>
      <c r="D215">
        <v>1999999999.9999998</v>
      </c>
      <c r="E215" t="s">
        <v>28</v>
      </c>
    </row>
    <row r="216" spans="1:5" x14ac:dyDescent="0.2">
      <c r="A216" t="s">
        <v>31</v>
      </c>
      <c r="B216">
        <v>2</v>
      </c>
      <c r="C216">
        <v>3</v>
      </c>
      <c r="D216">
        <v>1999999999.9999998</v>
      </c>
      <c r="E216" t="s">
        <v>28</v>
      </c>
    </row>
    <row r="217" spans="1:5" x14ac:dyDescent="0.2">
      <c r="A217" t="s">
        <v>31</v>
      </c>
      <c r="B217">
        <v>3</v>
      </c>
      <c r="C217">
        <v>3</v>
      </c>
      <c r="D217">
        <v>1500000000</v>
      </c>
      <c r="E217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571F-2851-F146-B328-0DD49AEB20BC}">
  <dimension ref="A1:F79"/>
  <sheetViews>
    <sheetView workbookViewId="0">
      <selection activeCell="D1" sqref="D1"/>
    </sheetView>
  </sheetViews>
  <sheetFormatPr baseColWidth="10" defaultRowHeight="16" x14ac:dyDescent="0.2"/>
  <sheetData>
    <row r="1" spans="1:6" x14ac:dyDescent="0.2">
      <c r="A1" t="s">
        <v>38</v>
      </c>
      <c r="B1" t="s">
        <v>50</v>
      </c>
      <c r="C1" t="s">
        <v>51</v>
      </c>
      <c r="D1" t="s">
        <v>48</v>
      </c>
      <c r="E1" t="s">
        <v>12</v>
      </c>
      <c r="F1" t="s">
        <v>52</v>
      </c>
    </row>
    <row r="2" spans="1:6" x14ac:dyDescent="0.2">
      <c r="A2" t="s">
        <v>25</v>
      </c>
      <c r="B2">
        <v>20</v>
      </c>
      <c r="C2">
        <v>0</v>
      </c>
      <c r="D2">
        <v>0</v>
      </c>
      <c r="E2" t="s">
        <v>15</v>
      </c>
      <c r="F2">
        <f>B2/B5</f>
        <v>0.11320754716981132</v>
      </c>
    </row>
    <row r="3" spans="1:6" x14ac:dyDescent="0.2">
      <c r="A3" t="s">
        <v>26</v>
      </c>
      <c r="B3">
        <v>16.666666666666668</v>
      </c>
      <c r="C3">
        <v>5.7735026918962564</v>
      </c>
      <c r="D3">
        <v>0</v>
      </c>
      <c r="E3" t="s">
        <v>15</v>
      </c>
      <c r="F3">
        <f>B3/B6</f>
        <v>0.5</v>
      </c>
    </row>
    <row r="4" spans="1:6" x14ac:dyDescent="0.2">
      <c r="A4" t="s">
        <v>27</v>
      </c>
      <c r="B4">
        <v>13.333333333333334</v>
      </c>
      <c r="C4">
        <v>5.7735026918962564</v>
      </c>
      <c r="D4">
        <v>0</v>
      </c>
      <c r="E4" t="s">
        <v>15</v>
      </c>
      <c r="F4">
        <f>B4/B7</f>
        <v>0.3076923079289941</v>
      </c>
    </row>
    <row r="5" spans="1:6" x14ac:dyDescent="0.2">
      <c r="A5" t="s">
        <v>25</v>
      </c>
      <c r="B5">
        <v>176.66666666666666</v>
      </c>
      <c r="C5">
        <v>25.16611478423588</v>
      </c>
      <c r="D5">
        <v>0</v>
      </c>
      <c r="E5" t="s">
        <v>28</v>
      </c>
    </row>
    <row r="6" spans="1:6" x14ac:dyDescent="0.2">
      <c r="A6" t="s">
        <v>26</v>
      </c>
      <c r="B6">
        <v>33.333333333333336</v>
      </c>
      <c r="C6">
        <v>40.414518843273804</v>
      </c>
      <c r="D6">
        <v>0</v>
      </c>
      <c r="E6" t="s">
        <v>28</v>
      </c>
    </row>
    <row r="7" spans="1:6" x14ac:dyDescent="0.2">
      <c r="A7" t="s">
        <v>27</v>
      </c>
      <c r="B7" s="3">
        <v>43.3333333</v>
      </c>
      <c r="C7">
        <v>15.275252316519472</v>
      </c>
      <c r="D7">
        <v>0</v>
      </c>
      <c r="E7" t="s">
        <v>28</v>
      </c>
    </row>
    <row r="8" spans="1:6" x14ac:dyDescent="0.2">
      <c r="A8" t="s">
        <v>0</v>
      </c>
      <c r="B8">
        <v>13500000000</v>
      </c>
      <c r="C8">
        <v>2499999999.9999933</v>
      </c>
      <c r="D8">
        <v>1</v>
      </c>
      <c r="E8" t="s">
        <v>15</v>
      </c>
      <c r="F8">
        <v>405000.00000000006</v>
      </c>
    </row>
    <row r="9" spans="1:6" x14ac:dyDescent="0.2">
      <c r="A9" t="s">
        <v>1</v>
      </c>
      <c r="B9">
        <v>4000000000</v>
      </c>
      <c r="C9">
        <v>500000000</v>
      </c>
      <c r="D9">
        <v>1</v>
      </c>
      <c r="E9" t="s">
        <v>15</v>
      </c>
      <c r="F9">
        <v>17142.857142857141</v>
      </c>
    </row>
    <row r="10" spans="1:6" x14ac:dyDescent="0.2">
      <c r="A10" t="s">
        <v>2</v>
      </c>
      <c r="B10">
        <v>7500000000</v>
      </c>
      <c r="C10">
        <v>3041381265.1491098</v>
      </c>
      <c r="D10">
        <v>1</v>
      </c>
      <c r="E10" t="s">
        <v>15</v>
      </c>
      <c r="F10">
        <v>225000.00000000003</v>
      </c>
    </row>
    <row r="11" spans="1:6" x14ac:dyDescent="0.2">
      <c r="A11" t="s">
        <v>3</v>
      </c>
      <c r="B11">
        <v>9000000000</v>
      </c>
      <c r="C11">
        <v>1732050807.5688725</v>
      </c>
      <c r="D11">
        <v>1</v>
      </c>
      <c r="E11" t="s">
        <v>15</v>
      </c>
      <c r="F11">
        <v>0.94736842105263153</v>
      </c>
    </row>
    <row r="12" spans="1:6" x14ac:dyDescent="0.2">
      <c r="A12" t="s">
        <v>4</v>
      </c>
      <c r="B12">
        <v>1499999999.9999998</v>
      </c>
      <c r="C12">
        <v>866025403.78443897</v>
      </c>
      <c r="D12">
        <v>1</v>
      </c>
      <c r="E12" t="s">
        <v>15</v>
      </c>
      <c r="F12">
        <v>0.22499999999999995</v>
      </c>
    </row>
    <row r="13" spans="1:6" x14ac:dyDescent="0.2">
      <c r="A13" t="s">
        <v>5</v>
      </c>
      <c r="B13">
        <v>5666666666.666667</v>
      </c>
      <c r="C13">
        <v>577350269.18962574</v>
      </c>
      <c r="D13">
        <v>1</v>
      </c>
      <c r="E13" t="s">
        <v>15</v>
      </c>
      <c r="F13">
        <v>1.096774193548387</v>
      </c>
    </row>
    <row r="14" spans="1:6" x14ac:dyDescent="0.2">
      <c r="A14" t="s">
        <v>6</v>
      </c>
      <c r="B14">
        <v>6333333333.333333</v>
      </c>
      <c r="C14">
        <v>1527525231.6519449</v>
      </c>
      <c r="D14">
        <v>1</v>
      </c>
      <c r="E14" t="s">
        <v>15</v>
      </c>
      <c r="F14">
        <v>2.9230769230769234</v>
      </c>
    </row>
    <row r="15" spans="1:6" x14ac:dyDescent="0.2">
      <c r="A15" t="s">
        <v>7</v>
      </c>
      <c r="B15">
        <v>9500000000</v>
      </c>
      <c r="C15">
        <v>866025403.78443861</v>
      </c>
      <c r="D15">
        <v>1</v>
      </c>
      <c r="E15" t="s">
        <v>15</v>
      </c>
      <c r="F15">
        <v>1.2391304347826086</v>
      </c>
    </row>
    <row r="16" spans="1:6" x14ac:dyDescent="0.2">
      <c r="A16" t="s">
        <v>8</v>
      </c>
      <c r="B16">
        <v>6333333333.333333</v>
      </c>
      <c r="C16">
        <v>577350269.18962574</v>
      </c>
      <c r="D16">
        <v>1</v>
      </c>
      <c r="E16" t="s">
        <v>15</v>
      </c>
      <c r="F16">
        <v>1</v>
      </c>
    </row>
    <row r="17" spans="1:6" x14ac:dyDescent="0.2">
      <c r="A17" t="s">
        <v>9</v>
      </c>
      <c r="B17">
        <v>12333333333.333334</v>
      </c>
      <c r="C17">
        <v>2753785273.6430469</v>
      </c>
      <c r="D17">
        <v>1</v>
      </c>
      <c r="E17" t="s">
        <v>15</v>
      </c>
      <c r="F17">
        <v>2.0555555555555558</v>
      </c>
    </row>
    <row r="18" spans="1:6" x14ac:dyDescent="0.2">
      <c r="A18" t="s">
        <v>10</v>
      </c>
      <c r="B18">
        <v>11833333333.333334</v>
      </c>
      <c r="C18">
        <v>763762615.82597339</v>
      </c>
      <c r="D18">
        <v>1</v>
      </c>
      <c r="E18" t="s">
        <v>15</v>
      </c>
      <c r="F18">
        <v>7.1000000000000023</v>
      </c>
    </row>
    <row r="19" spans="1:6" x14ac:dyDescent="0.2">
      <c r="A19" t="s">
        <v>11</v>
      </c>
      <c r="B19">
        <v>6333333333.333333</v>
      </c>
      <c r="C19">
        <v>1040832999.7330676</v>
      </c>
      <c r="D19">
        <v>1</v>
      </c>
      <c r="E19" t="s">
        <v>15</v>
      </c>
      <c r="F19">
        <v>3.1666666666666665</v>
      </c>
    </row>
    <row r="20" spans="1:6" x14ac:dyDescent="0.2">
      <c r="A20" t="s">
        <v>0</v>
      </c>
      <c r="B20">
        <v>33333.333333333328</v>
      </c>
      <c r="C20">
        <v>28867.513459481284</v>
      </c>
      <c r="D20">
        <v>1</v>
      </c>
      <c r="E20" t="s">
        <v>28</v>
      </c>
    </row>
    <row r="21" spans="1:6" x14ac:dyDescent="0.2">
      <c r="A21" t="s">
        <v>1</v>
      </c>
      <c r="B21">
        <v>233333.33333333334</v>
      </c>
      <c r="C21">
        <v>317542.64805429417</v>
      </c>
      <c r="D21">
        <v>1</v>
      </c>
      <c r="E21" t="s">
        <v>28</v>
      </c>
    </row>
    <row r="22" spans="1:6" x14ac:dyDescent="0.2">
      <c r="A22" t="s">
        <v>2</v>
      </c>
      <c r="B22">
        <v>33333.333333333328</v>
      </c>
      <c r="C22">
        <v>28867.513459481284</v>
      </c>
      <c r="D22">
        <v>1</v>
      </c>
      <c r="E22" t="s">
        <v>28</v>
      </c>
    </row>
    <row r="23" spans="1:6" x14ac:dyDescent="0.2">
      <c r="A23" t="s">
        <v>3</v>
      </c>
      <c r="B23">
        <v>9500000000</v>
      </c>
      <c r="C23">
        <v>1500000000.0000055</v>
      </c>
      <c r="D23">
        <v>1</v>
      </c>
      <c r="E23" t="s">
        <v>28</v>
      </c>
    </row>
    <row r="24" spans="1:6" x14ac:dyDescent="0.2">
      <c r="A24" t="s">
        <v>4</v>
      </c>
      <c r="B24">
        <v>6666666666.666667</v>
      </c>
      <c r="C24">
        <v>1527525231.6519449</v>
      </c>
      <c r="D24">
        <v>1</v>
      </c>
      <c r="E24" t="s">
        <v>28</v>
      </c>
    </row>
    <row r="25" spans="1:6" x14ac:dyDescent="0.2">
      <c r="A25" t="s">
        <v>5</v>
      </c>
      <c r="B25">
        <v>5166666666.666667</v>
      </c>
      <c r="C25">
        <v>763762615.82597518</v>
      </c>
      <c r="D25">
        <v>1</v>
      </c>
      <c r="E25" t="s">
        <v>28</v>
      </c>
    </row>
    <row r="26" spans="1:6" x14ac:dyDescent="0.2">
      <c r="A26" t="s">
        <v>6</v>
      </c>
      <c r="B26">
        <v>2166666666.6666665</v>
      </c>
      <c r="C26">
        <v>763762615.82597315</v>
      </c>
      <c r="D26">
        <v>1</v>
      </c>
      <c r="E26" t="s">
        <v>28</v>
      </c>
    </row>
    <row r="27" spans="1:6" x14ac:dyDescent="0.2">
      <c r="A27" t="s">
        <v>7</v>
      </c>
      <c r="B27">
        <v>7666666666.666667</v>
      </c>
      <c r="C27">
        <v>2254624876.4114461</v>
      </c>
      <c r="D27">
        <v>1</v>
      </c>
      <c r="E27" t="s">
        <v>28</v>
      </c>
    </row>
    <row r="28" spans="1:6" x14ac:dyDescent="0.2">
      <c r="A28" t="s">
        <v>8</v>
      </c>
      <c r="B28">
        <v>6333333333.333333</v>
      </c>
      <c r="C28">
        <v>3175426480.542942</v>
      </c>
      <c r="D28">
        <v>1</v>
      </c>
      <c r="E28" t="s">
        <v>28</v>
      </c>
    </row>
    <row r="29" spans="1:6" x14ac:dyDescent="0.2">
      <c r="A29" t="s">
        <v>9</v>
      </c>
      <c r="B29">
        <v>6000000000</v>
      </c>
      <c r="C29">
        <v>1500000000</v>
      </c>
      <c r="D29">
        <v>1</v>
      </c>
      <c r="E29" t="s">
        <v>28</v>
      </c>
    </row>
    <row r="30" spans="1:6" x14ac:dyDescent="0.2">
      <c r="A30" t="s">
        <v>10</v>
      </c>
      <c r="B30">
        <v>1666666666.6666663</v>
      </c>
      <c r="C30">
        <v>577350269.18962586</v>
      </c>
      <c r="D30">
        <v>1</v>
      </c>
      <c r="E30" t="s">
        <v>28</v>
      </c>
    </row>
    <row r="31" spans="1:6" x14ac:dyDescent="0.2">
      <c r="A31" t="s">
        <v>11</v>
      </c>
      <c r="B31">
        <v>2000000000</v>
      </c>
      <c r="C31">
        <v>500000000</v>
      </c>
      <c r="D31">
        <v>1</v>
      </c>
      <c r="E31" t="s">
        <v>28</v>
      </c>
    </row>
    <row r="32" spans="1:6" x14ac:dyDescent="0.2">
      <c r="A32" t="s">
        <v>0</v>
      </c>
      <c r="B32">
        <v>46666666666.666664</v>
      </c>
      <c r="C32">
        <v>8779711460.7106285</v>
      </c>
      <c r="D32">
        <v>2</v>
      </c>
      <c r="E32" t="s">
        <v>15</v>
      </c>
      <c r="F32">
        <v>233333.33333333331</v>
      </c>
    </row>
    <row r="33" spans="1:6" x14ac:dyDescent="0.2">
      <c r="A33" t="s">
        <v>1</v>
      </c>
      <c r="B33">
        <v>14500000000</v>
      </c>
      <c r="C33">
        <v>1802775637.7319946</v>
      </c>
      <c r="D33">
        <v>2</v>
      </c>
      <c r="E33" t="s">
        <v>15</v>
      </c>
      <c r="F33">
        <v>108749.99999999999</v>
      </c>
    </row>
    <row r="34" spans="1:6" x14ac:dyDescent="0.2">
      <c r="A34" t="s">
        <v>2</v>
      </c>
      <c r="B34">
        <v>32000000000</v>
      </c>
      <c r="C34">
        <v>4272001872.6587577</v>
      </c>
      <c r="D34">
        <v>2</v>
      </c>
      <c r="E34" t="s">
        <v>15</v>
      </c>
      <c r="F34">
        <v>192000.00000000006</v>
      </c>
    </row>
    <row r="35" spans="1:6" x14ac:dyDescent="0.2">
      <c r="A35" t="s">
        <v>3</v>
      </c>
      <c r="B35">
        <v>2333333333.3333335</v>
      </c>
      <c r="C35">
        <v>577350269.1896255</v>
      </c>
      <c r="D35">
        <v>2</v>
      </c>
      <c r="E35" t="s">
        <v>15</v>
      </c>
      <c r="F35">
        <v>0.73684210526315796</v>
      </c>
    </row>
    <row r="36" spans="1:6" x14ac:dyDescent="0.2">
      <c r="A36" t="s">
        <v>4</v>
      </c>
      <c r="B36">
        <v>833333333.33333337</v>
      </c>
      <c r="C36">
        <v>577350269.18962586</v>
      </c>
      <c r="D36">
        <v>2</v>
      </c>
      <c r="E36" t="s">
        <v>15</v>
      </c>
      <c r="F36">
        <v>9.2592592592592601E-2</v>
      </c>
    </row>
    <row r="37" spans="1:6" x14ac:dyDescent="0.2">
      <c r="A37" t="s">
        <v>5</v>
      </c>
      <c r="B37">
        <v>1666666666.6666667</v>
      </c>
      <c r="C37">
        <v>1258305739.2117918</v>
      </c>
      <c r="D37">
        <v>2</v>
      </c>
      <c r="E37" t="s">
        <v>15</v>
      </c>
      <c r="F37">
        <v>0.5</v>
      </c>
    </row>
    <row r="38" spans="1:6" x14ac:dyDescent="0.2">
      <c r="A38" t="s">
        <v>6</v>
      </c>
      <c r="B38">
        <v>1500000000</v>
      </c>
      <c r="C38">
        <v>1322875655.5322952</v>
      </c>
      <c r="D38">
        <v>2</v>
      </c>
      <c r="E38" t="s">
        <v>15</v>
      </c>
      <c r="F38">
        <v>3.0000000000000004</v>
      </c>
    </row>
    <row r="39" spans="1:6" x14ac:dyDescent="0.2">
      <c r="A39" t="s">
        <v>7</v>
      </c>
      <c r="B39">
        <v>1166666666.6666667</v>
      </c>
      <c r="C39">
        <v>1154700538.3792515</v>
      </c>
      <c r="D39">
        <v>2</v>
      </c>
      <c r="E39" t="s">
        <v>15</v>
      </c>
      <c r="F39">
        <v>0.5</v>
      </c>
    </row>
    <row r="40" spans="1:6" x14ac:dyDescent="0.2">
      <c r="A40" t="s">
        <v>8</v>
      </c>
      <c r="B40">
        <v>2166666666.6666665</v>
      </c>
      <c r="C40">
        <v>577350269.1896255</v>
      </c>
      <c r="D40">
        <v>2</v>
      </c>
      <c r="E40" t="s">
        <v>15</v>
      </c>
      <c r="F40">
        <v>0.56521739130434778</v>
      </c>
    </row>
    <row r="41" spans="1:6" x14ac:dyDescent="0.2">
      <c r="A41" t="s">
        <v>9</v>
      </c>
      <c r="B41">
        <v>4500000000</v>
      </c>
      <c r="C41">
        <v>1322875655.5322952</v>
      </c>
      <c r="D41">
        <v>2</v>
      </c>
      <c r="E41" t="s">
        <v>15</v>
      </c>
      <c r="F41">
        <v>2.6999999999999997</v>
      </c>
    </row>
    <row r="42" spans="1:6" x14ac:dyDescent="0.2">
      <c r="A42" t="s">
        <v>10</v>
      </c>
      <c r="B42">
        <v>8333333333.333333</v>
      </c>
      <c r="C42">
        <v>3617089069.0351167</v>
      </c>
      <c r="D42">
        <v>2</v>
      </c>
      <c r="E42" t="s">
        <v>15</v>
      </c>
      <c r="F42">
        <v>6.25</v>
      </c>
    </row>
    <row r="43" spans="1:6" x14ac:dyDescent="0.2">
      <c r="A43" t="s">
        <v>11</v>
      </c>
      <c r="B43">
        <v>6666666666.666667</v>
      </c>
      <c r="C43">
        <v>2466441431.1581244</v>
      </c>
      <c r="D43">
        <v>2</v>
      </c>
      <c r="E43" t="s">
        <v>15</v>
      </c>
      <c r="F43">
        <v>4.4444444444444446</v>
      </c>
    </row>
    <row r="44" spans="1:6" x14ac:dyDescent="0.2">
      <c r="A44" t="s">
        <v>0</v>
      </c>
      <c r="B44">
        <v>200000</v>
      </c>
      <c r="C44">
        <v>150000</v>
      </c>
      <c r="D44">
        <v>2</v>
      </c>
      <c r="E44" t="s">
        <v>28</v>
      </c>
    </row>
    <row r="45" spans="1:6" x14ac:dyDescent="0.2">
      <c r="A45" t="s">
        <v>1</v>
      </c>
      <c r="B45">
        <v>133333.33333333334</v>
      </c>
      <c r="C45">
        <v>76376.261582597275</v>
      </c>
      <c r="D45">
        <v>2</v>
      </c>
      <c r="E45" t="s">
        <v>28</v>
      </c>
    </row>
    <row r="46" spans="1:6" x14ac:dyDescent="0.2">
      <c r="A46" t="s">
        <v>2</v>
      </c>
      <c r="B46">
        <v>166666.66666666663</v>
      </c>
      <c r="C46">
        <v>104083.29997330665</v>
      </c>
      <c r="D46">
        <v>2</v>
      </c>
      <c r="E46" t="s">
        <v>28</v>
      </c>
    </row>
    <row r="47" spans="1:6" x14ac:dyDescent="0.2">
      <c r="A47" t="s">
        <v>3</v>
      </c>
      <c r="B47">
        <v>3166666666.6666665</v>
      </c>
      <c r="C47">
        <v>763762615.82597244</v>
      </c>
      <c r="D47">
        <v>2</v>
      </c>
      <c r="E47" t="s">
        <v>28</v>
      </c>
    </row>
    <row r="48" spans="1:6" x14ac:dyDescent="0.2">
      <c r="A48" t="s">
        <v>4</v>
      </c>
      <c r="B48">
        <v>9000000000</v>
      </c>
      <c r="C48">
        <v>500000000.00000048</v>
      </c>
      <c r="D48">
        <v>2</v>
      </c>
      <c r="E48" t="s">
        <v>28</v>
      </c>
    </row>
    <row r="49" spans="1:6" x14ac:dyDescent="0.2">
      <c r="A49" t="s">
        <v>5</v>
      </c>
      <c r="B49">
        <v>3333333333.3333335</v>
      </c>
      <c r="C49">
        <v>577350269.18962455</v>
      </c>
      <c r="D49">
        <v>2</v>
      </c>
      <c r="E49" t="s">
        <v>28</v>
      </c>
    </row>
    <row r="50" spans="1:6" x14ac:dyDescent="0.2">
      <c r="A50" t="s">
        <v>6</v>
      </c>
      <c r="B50">
        <v>499999999.99999994</v>
      </c>
      <c r="C50">
        <v>500000000</v>
      </c>
      <c r="D50">
        <v>2</v>
      </c>
      <c r="E50" t="s">
        <v>28</v>
      </c>
    </row>
    <row r="51" spans="1:6" x14ac:dyDescent="0.2">
      <c r="A51" t="s">
        <v>7</v>
      </c>
      <c r="B51">
        <v>2333333333.3333335</v>
      </c>
      <c r="C51">
        <v>763762615.82597315</v>
      </c>
      <c r="D51">
        <v>2</v>
      </c>
      <c r="E51" t="s">
        <v>28</v>
      </c>
    </row>
    <row r="52" spans="1:6" x14ac:dyDescent="0.2">
      <c r="A52" t="s">
        <v>8</v>
      </c>
      <c r="B52">
        <v>3833333333.3333335</v>
      </c>
      <c r="C52">
        <v>1040832999.7330657</v>
      </c>
      <c r="D52">
        <v>2</v>
      </c>
      <c r="E52" t="s">
        <v>28</v>
      </c>
    </row>
    <row r="53" spans="1:6" x14ac:dyDescent="0.2">
      <c r="A53" t="s">
        <v>9</v>
      </c>
      <c r="B53">
        <v>1666666666.6666667</v>
      </c>
      <c r="C53">
        <v>1040832999.7330664</v>
      </c>
      <c r="D53">
        <v>2</v>
      </c>
      <c r="E53" t="s">
        <v>28</v>
      </c>
    </row>
    <row r="54" spans="1:6" x14ac:dyDescent="0.2">
      <c r="A54" t="s">
        <v>10</v>
      </c>
      <c r="B54">
        <v>1333333333.3333333</v>
      </c>
      <c r="C54">
        <v>763762615.82597315</v>
      </c>
      <c r="D54">
        <v>2</v>
      </c>
      <c r="E54" t="s">
        <v>28</v>
      </c>
    </row>
    <row r="55" spans="1:6" x14ac:dyDescent="0.2">
      <c r="A55" t="s">
        <v>11</v>
      </c>
      <c r="B55">
        <v>1500000000</v>
      </c>
      <c r="C55">
        <v>499999999.99999946</v>
      </c>
      <c r="D55">
        <v>2</v>
      </c>
      <c r="E55" t="s">
        <v>28</v>
      </c>
    </row>
    <row r="56" spans="1:6" x14ac:dyDescent="0.2">
      <c r="A56" t="s">
        <v>0</v>
      </c>
      <c r="B56">
        <v>13500000000</v>
      </c>
      <c r="C56">
        <v>500000000</v>
      </c>
      <c r="D56">
        <v>3</v>
      </c>
      <c r="E56" t="s">
        <v>15</v>
      </c>
      <c r="F56">
        <v>50624.999999999993</v>
      </c>
    </row>
    <row r="57" spans="1:6" x14ac:dyDescent="0.2">
      <c r="A57" t="s">
        <v>1</v>
      </c>
      <c r="B57">
        <v>6333333333.333333</v>
      </c>
      <c r="C57">
        <v>1607275126.83216</v>
      </c>
      <c r="D57">
        <v>3</v>
      </c>
      <c r="E57" t="s">
        <v>15</v>
      </c>
      <c r="F57">
        <v>759999.99999999988</v>
      </c>
    </row>
    <row r="58" spans="1:6" x14ac:dyDescent="0.2">
      <c r="A58" t="s">
        <v>2</v>
      </c>
      <c r="B58">
        <v>5333333333.333333</v>
      </c>
      <c r="C58">
        <v>763762615.82597518</v>
      </c>
      <c r="D58">
        <v>3</v>
      </c>
      <c r="E58" t="s">
        <v>15</v>
      </c>
      <c r="F58">
        <v>1599999.9999999998</v>
      </c>
    </row>
    <row r="59" spans="1:6" x14ac:dyDescent="0.2">
      <c r="A59" t="s">
        <v>3</v>
      </c>
      <c r="B59">
        <v>550000000</v>
      </c>
      <c r="C59">
        <v>180277563.77319947</v>
      </c>
      <c r="D59">
        <v>3</v>
      </c>
      <c r="E59" t="s">
        <v>15</v>
      </c>
      <c r="F59">
        <v>0.11</v>
      </c>
    </row>
    <row r="60" spans="1:6" x14ac:dyDescent="0.2">
      <c r="A60" t="s">
        <v>4</v>
      </c>
      <c r="B60">
        <v>283333333.33333331</v>
      </c>
      <c r="C60">
        <v>57735026.918962531</v>
      </c>
      <c r="D60">
        <v>3</v>
      </c>
      <c r="E60" t="s">
        <v>15</v>
      </c>
      <c r="F60">
        <v>0.10625</v>
      </c>
    </row>
    <row r="61" spans="1:6" x14ac:dyDescent="0.2">
      <c r="A61" t="s">
        <v>5</v>
      </c>
      <c r="B61">
        <v>983333333.33333337</v>
      </c>
      <c r="C61">
        <v>144337567.29740614</v>
      </c>
      <c r="D61">
        <v>3</v>
      </c>
      <c r="E61" t="s">
        <v>15</v>
      </c>
      <c r="F61">
        <v>0.16388888888888889</v>
      </c>
    </row>
    <row r="62" spans="1:6" x14ac:dyDescent="0.2">
      <c r="A62" t="s">
        <v>6</v>
      </c>
      <c r="B62">
        <v>3666666666.6666665</v>
      </c>
      <c r="C62">
        <v>2565800719.7234416</v>
      </c>
      <c r="D62">
        <v>3</v>
      </c>
      <c r="E62" t="s">
        <v>15</v>
      </c>
      <c r="F62">
        <v>7.3333333333333339</v>
      </c>
    </row>
    <row r="63" spans="1:6" x14ac:dyDescent="0.2">
      <c r="A63" t="s">
        <v>7</v>
      </c>
      <c r="B63">
        <v>8166666666.666667</v>
      </c>
      <c r="C63">
        <v>1755942292.1421263</v>
      </c>
      <c r="D63">
        <v>3</v>
      </c>
      <c r="E63" t="s">
        <v>15</v>
      </c>
      <c r="F63">
        <v>1</v>
      </c>
    </row>
    <row r="64" spans="1:6" x14ac:dyDescent="0.2">
      <c r="A64" t="s">
        <v>8</v>
      </c>
      <c r="B64">
        <v>1333333333.3333333</v>
      </c>
      <c r="C64">
        <v>1258305739.2117918</v>
      </c>
      <c r="D64">
        <v>3</v>
      </c>
      <c r="E64" t="s">
        <v>15</v>
      </c>
      <c r="F64">
        <v>1.3333333333333333</v>
      </c>
    </row>
    <row r="65" spans="1:6" x14ac:dyDescent="0.2">
      <c r="A65" t="s">
        <v>9</v>
      </c>
      <c r="B65">
        <v>4833333333.333333</v>
      </c>
      <c r="C65">
        <v>577350269.18962574</v>
      </c>
      <c r="D65">
        <v>3</v>
      </c>
      <c r="E65" t="s">
        <v>15</v>
      </c>
      <c r="F65">
        <v>9.6666666666666679</v>
      </c>
    </row>
    <row r="66" spans="1:6" x14ac:dyDescent="0.2">
      <c r="A66" t="s">
        <v>10</v>
      </c>
      <c r="B66">
        <v>5000000000</v>
      </c>
      <c r="C66">
        <v>1802775637.7319946</v>
      </c>
      <c r="D66">
        <v>3</v>
      </c>
      <c r="E66" t="s">
        <v>15</v>
      </c>
      <c r="F66">
        <v>1.6666666666666667</v>
      </c>
    </row>
    <row r="67" spans="1:6" x14ac:dyDescent="0.2">
      <c r="A67" t="s">
        <v>11</v>
      </c>
      <c r="B67">
        <v>6833333333.333333</v>
      </c>
      <c r="C67">
        <v>5965176722.7244272</v>
      </c>
      <c r="D67">
        <v>3</v>
      </c>
      <c r="E67" t="s">
        <v>15</v>
      </c>
      <c r="F67">
        <v>1.28125</v>
      </c>
    </row>
    <row r="68" spans="1:6" x14ac:dyDescent="0.2">
      <c r="A68" t="s">
        <v>0</v>
      </c>
      <c r="B68">
        <v>266666.66666666669</v>
      </c>
      <c r="C68">
        <v>28867.513459481303</v>
      </c>
      <c r="D68">
        <v>3</v>
      </c>
      <c r="E68" t="s">
        <v>28</v>
      </c>
    </row>
    <row r="69" spans="1:6" x14ac:dyDescent="0.2">
      <c r="A69" t="s">
        <v>1</v>
      </c>
      <c r="B69">
        <v>8333.3333333333339</v>
      </c>
      <c r="C69">
        <v>2886.7513459481279</v>
      </c>
      <c r="D69">
        <v>3</v>
      </c>
      <c r="E69" t="s">
        <v>28</v>
      </c>
    </row>
    <row r="70" spans="1:6" x14ac:dyDescent="0.2">
      <c r="A70" t="s">
        <v>2</v>
      </c>
      <c r="B70">
        <v>3333.3333333333335</v>
      </c>
      <c r="C70">
        <v>2886.7513459481288</v>
      </c>
      <c r="D70">
        <v>3</v>
      </c>
      <c r="E70" t="s">
        <v>28</v>
      </c>
    </row>
    <row r="71" spans="1:6" x14ac:dyDescent="0.2">
      <c r="A71" t="s">
        <v>3</v>
      </c>
      <c r="B71">
        <v>5000000000</v>
      </c>
      <c r="C71">
        <v>0</v>
      </c>
      <c r="D71">
        <v>3</v>
      </c>
      <c r="E71" t="s">
        <v>28</v>
      </c>
    </row>
    <row r="72" spans="1:6" x14ac:dyDescent="0.2">
      <c r="A72" t="s">
        <v>4</v>
      </c>
      <c r="B72">
        <v>2666666666.6666665</v>
      </c>
      <c r="C72">
        <v>1607275126.8321593</v>
      </c>
      <c r="D72">
        <v>3</v>
      </c>
      <c r="E72" t="s">
        <v>28</v>
      </c>
    </row>
    <row r="73" spans="1:6" x14ac:dyDescent="0.2">
      <c r="A73" t="s">
        <v>5</v>
      </c>
      <c r="B73">
        <v>6000000000</v>
      </c>
      <c r="C73">
        <v>500000000</v>
      </c>
      <c r="D73">
        <v>3</v>
      </c>
      <c r="E73" t="s">
        <v>28</v>
      </c>
    </row>
    <row r="74" spans="1:6" x14ac:dyDescent="0.2">
      <c r="A74" t="s">
        <v>6</v>
      </c>
      <c r="B74">
        <v>499999999.99999994</v>
      </c>
      <c r="C74">
        <v>0</v>
      </c>
      <c r="D74">
        <v>3</v>
      </c>
      <c r="E74" t="s">
        <v>28</v>
      </c>
    </row>
    <row r="75" spans="1:6" x14ac:dyDescent="0.2">
      <c r="A75" t="s">
        <v>7</v>
      </c>
      <c r="B75">
        <v>8166666666.666667</v>
      </c>
      <c r="C75">
        <v>2020725942.163693</v>
      </c>
      <c r="D75">
        <v>3</v>
      </c>
      <c r="E75" t="s">
        <v>28</v>
      </c>
    </row>
    <row r="76" spans="1:6" x14ac:dyDescent="0.2">
      <c r="A76" t="s">
        <v>8</v>
      </c>
      <c r="B76">
        <v>1000000000</v>
      </c>
      <c r="C76">
        <v>500000000</v>
      </c>
      <c r="D76">
        <v>3</v>
      </c>
      <c r="E76" t="s">
        <v>28</v>
      </c>
    </row>
    <row r="77" spans="1:6" x14ac:dyDescent="0.2">
      <c r="A77" t="s">
        <v>9</v>
      </c>
      <c r="B77">
        <v>499999999.99999994</v>
      </c>
      <c r="C77">
        <v>0</v>
      </c>
      <c r="D77">
        <v>3</v>
      </c>
      <c r="E77" t="s">
        <v>28</v>
      </c>
    </row>
    <row r="78" spans="1:6" x14ac:dyDescent="0.2">
      <c r="A78" t="s">
        <v>10</v>
      </c>
      <c r="B78">
        <v>3000000000</v>
      </c>
      <c r="C78">
        <v>1322875655.5322952</v>
      </c>
      <c r="D78">
        <v>3</v>
      </c>
      <c r="E78" t="s">
        <v>28</v>
      </c>
    </row>
    <row r="79" spans="1:6" x14ac:dyDescent="0.2">
      <c r="A79" t="s">
        <v>11</v>
      </c>
      <c r="B79">
        <v>5333333333.333333</v>
      </c>
      <c r="C79">
        <v>763762615.82597518</v>
      </c>
      <c r="D79">
        <v>3</v>
      </c>
      <c r="E79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50E1-665C-564E-BDF0-78F26A243615}">
  <dimension ref="A1:F73"/>
  <sheetViews>
    <sheetView workbookViewId="0">
      <selection activeCell="F12" sqref="F12"/>
    </sheetView>
  </sheetViews>
  <sheetFormatPr baseColWidth="10" defaultRowHeight="16" x14ac:dyDescent="0.2"/>
  <sheetData>
    <row r="1" spans="1:6" x14ac:dyDescent="0.2">
      <c r="A1" t="s">
        <v>38</v>
      </c>
      <c r="B1" t="s">
        <v>50</v>
      </c>
      <c r="C1" t="s">
        <v>51</v>
      </c>
      <c r="D1" t="s">
        <v>48</v>
      </c>
      <c r="E1" t="s">
        <v>12</v>
      </c>
      <c r="F1" t="s">
        <v>53</v>
      </c>
    </row>
    <row r="2" spans="1:6" x14ac:dyDescent="0.2">
      <c r="A2" t="s">
        <v>0</v>
      </c>
      <c r="B2">
        <v>8333333.333333333</v>
      </c>
      <c r="C2">
        <v>7637626.1582597308</v>
      </c>
      <c r="D2">
        <v>1</v>
      </c>
      <c r="E2" t="s">
        <v>15</v>
      </c>
      <c r="F2">
        <v>1</v>
      </c>
    </row>
    <row r="3" spans="1:6" x14ac:dyDescent="0.2">
      <c r="A3" t="s">
        <v>1</v>
      </c>
      <c r="B3">
        <v>250000000</v>
      </c>
      <c r="C3">
        <v>50000000</v>
      </c>
      <c r="D3">
        <v>1</v>
      </c>
      <c r="E3" t="s">
        <v>15</v>
      </c>
      <c r="F3">
        <v>1</v>
      </c>
    </row>
    <row r="4" spans="1:6" x14ac:dyDescent="0.2">
      <c r="A4" t="s">
        <v>2</v>
      </c>
      <c r="B4">
        <v>66666666.666666664</v>
      </c>
      <c r="C4">
        <v>76376261.58259733</v>
      </c>
      <c r="D4">
        <v>1</v>
      </c>
      <c r="E4" t="s">
        <v>15</v>
      </c>
      <c r="F4">
        <v>1</v>
      </c>
    </row>
    <row r="5" spans="1:6" x14ac:dyDescent="0.2">
      <c r="A5" t="s">
        <v>6</v>
      </c>
      <c r="B5">
        <v>35000</v>
      </c>
      <c r="C5">
        <v>5000</v>
      </c>
      <c r="D5">
        <v>1</v>
      </c>
      <c r="E5" t="s">
        <v>15</v>
      </c>
      <c r="F5">
        <v>0.72413793103448276</v>
      </c>
    </row>
    <row r="6" spans="1:6" x14ac:dyDescent="0.2">
      <c r="A6" t="s">
        <v>7</v>
      </c>
      <c r="B6">
        <v>13333.333333333334</v>
      </c>
      <c r="C6">
        <v>15275.252316519467</v>
      </c>
      <c r="D6">
        <v>1</v>
      </c>
      <c r="E6" t="s">
        <v>15</v>
      </c>
      <c r="F6">
        <v>0.79999999999999993</v>
      </c>
    </row>
    <row r="7" spans="1:6" x14ac:dyDescent="0.2">
      <c r="A7" t="s">
        <v>8</v>
      </c>
      <c r="B7">
        <v>16666.666666666668</v>
      </c>
      <c r="C7">
        <v>7637.6261582597317</v>
      </c>
      <c r="D7">
        <v>1</v>
      </c>
      <c r="E7" t="s">
        <v>15</v>
      </c>
      <c r="F7">
        <v>0.66666666666666674</v>
      </c>
    </row>
    <row r="8" spans="1:6" x14ac:dyDescent="0.2">
      <c r="A8" t="s">
        <v>9</v>
      </c>
      <c r="B8">
        <v>21666666.666666664</v>
      </c>
      <c r="C8">
        <v>25658007.197234418</v>
      </c>
      <c r="D8">
        <v>1</v>
      </c>
      <c r="E8" t="s">
        <v>15</v>
      </c>
      <c r="F8">
        <v>0.68421052631578949</v>
      </c>
    </row>
    <row r="9" spans="1:6" x14ac:dyDescent="0.2">
      <c r="A9" t="s">
        <v>10</v>
      </c>
      <c r="B9">
        <v>15000000</v>
      </c>
      <c r="C9">
        <v>13228756.555322949</v>
      </c>
      <c r="D9">
        <v>1</v>
      </c>
      <c r="E9" t="s">
        <v>15</v>
      </c>
      <c r="F9">
        <v>0.75</v>
      </c>
    </row>
    <row r="10" spans="1:6" x14ac:dyDescent="0.2">
      <c r="A10" t="s">
        <v>11</v>
      </c>
      <c r="B10">
        <v>2666666.6666666665</v>
      </c>
      <c r="C10">
        <v>2565800.7197234421</v>
      </c>
      <c r="D10">
        <v>1</v>
      </c>
      <c r="E10" t="s">
        <v>15</v>
      </c>
      <c r="F10">
        <v>0.61538461538461542</v>
      </c>
    </row>
    <row r="11" spans="1:6" x14ac:dyDescent="0.2">
      <c r="A11" t="s">
        <v>30</v>
      </c>
      <c r="B11">
        <v>666666666.66666663</v>
      </c>
      <c r="C11">
        <v>288675134.59481293</v>
      </c>
      <c r="D11">
        <v>1</v>
      </c>
      <c r="E11" t="s">
        <v>15</v>
      </c>
      <c r="F11">
        <v>1</v>
      </c>
    </row>
    <row r="12" spans="1:6" x14ac:dyDescent="0.2">
      <c r="A12" t="s">
        <v>32</v>
      </c>
      <c r="B12">
        <v>499999999.99999994</v>
      </c>
      <c r="C12">
        <v>500000000</v>
      </c>
      <c r="D12">
        <v>1</v>
      </c>
      <c r="E12" t="s">
        <v>15</v>
      </c>
      <c r="F12">
        <v>0.5</v>
      </c>
    </row>
    <row r="13" spans="1:6" x14ac:dyDescent="0.2">
      <c r="A13" t="s">
        <v>31</v>
      </c>
      <c r="B13">
        <v>666666666.66666663</v>
      </c>
      <c r="C13">
        <v>1154700538.3792515</v>
      </c>
      <c r="D13">
        <v>1</v>
      </c>
      <c r="E13" t="s">
        <v>15</v>
      </c>
      <c r="F13">
        <v>0.33333333333333331</v>
      </c>
    </row>
    <row r="14" spans="1:6" x14ac:dyDescent="0.2">
      <c r="A14" t="s">
        <v>3</v>
      </c>
      <c r="B14">
        <v>166666.66666666666</v>
      </c>
      <c r="C14">
        <v>125830.57392117917</v>
      </c>
      <c r="D14">
        <v>1</v>
      </c>
      <c r="E14" t="s">
        <v>28</v>
      </c>
      <c r="F14">
        <v>0</v>
      </c>
    </row>
    <row r="15" spans="1:6" x14ac:dyDescent="0.2">
      <c r="A15" t="s">
        <v>4</v>
      </c>
      <c r="B15">
        <v>2500000</v>
      </c>
      <c r="C15">
        <v>1322875.6555322953</v>
      </c>
      <c r="D15">
        <v>1</v>
      </c>
      <c r="E15" t="s">
        <v>28</v>
      </c>
      <c r="F15">
        <v>0</v>
      </c>
    </row>
    <row r="16" spans="1:6" x14ac:dyDescent="0.2">
      <c r="A16" t="s">
        <v>5</v>
      </c>
      <c r="B16">
        <v>8333.3333333333339</v>
      </c>
      <c r="C16">
        <v>5773.5026918962576</v>
      </c>
      <c r="D16">
        <v>1</v>
      </c>
      <c r="E16" t="s">
        <v>28</v>
      </c>
      <c r="F16">
        <v>0</v>
      </c>
    </row>
    <row r="17" spans="1:6" x14ac:dyDescent="0.2">
      <c r="A17" t="s">
        <v>6</v>
      </c>
      <c r="B17">
        <v>13333.333333333334</v>
      </c>
      <c r="C17">
        <v>5773.5026918962585</v>
      </c>
      <c r="D17">
        <v>1</v>
      </c>
      <c r="E17" t="s">
        <v>28</v>
      </c>
    </row>
    <row r="18" spans="1:6" x14ac:dyDescent="0.2">
      <c r="A18" t="s">
        <v>7</v>
      </c>
      <c r="B18">
        <v>3333.3333333333335</v>
      </c>
      <c r="C18">
        <v>2886.7513459481288</v>
      </c>
      <c r="D18">
        <v>1</v>
      </c>
      <c r="E18" t="s">
        <v>28</v>
      </c>
    </row>
    <row r="19" spans="1:6" x14ac:dyDescent="0.2">
      <c r="A19" t="s">
        <v>8</v>
      </c>
      <c r="B19">
        <v>8333.3333333333339</v>
      </c>
      <c r="C19">
        <v>2886.7513459481279</v>
      </c>
      <c r="D19">
        <v>1</v>
      </c>
      <c r="E19" t="s">
        <v>28</v>
      </c>
    </row>
    <row r="20" spans="1:6" x14ac:dyDescent="0.2">
      <c r="A20" t="s">
        <v>9</v>
      </c>
      <c r="B20">
        <v>9999999.9999999981</v>
      </c>
      <c r="C20">
        <v>13228756.555322953</v>
      </c>
      <c r="D20">
        <v>1</v>
      </c>
      <c r="E20" t="s">
        <v>28</v>
      </c>
    </row>
    <row r="21" spans="1:6" x14ac:dyDescent="0.2">
      <c r="A21" t="s">
        <v>10</v>
      </c>
      <c r="B21">
        <v>5000000</v>
      </c>
      <c r="C21">
        <v>5000000</v>
      </c>
      <c r="D21">
        <v>1</v>
      </c>
      <c r="E21" t="s">
        <v>28</v>
      </c>
    </row>
    <row r="22" spans="1:6" x14ac:dyDescent="0.2">
      <c r="A22" t="s">
        <v>11</v>
      </c>
      <c r="B22">
        <v>1666666.6666666667</v>
      </c>
      <c r="C22">
        <v>1755942.2921421232</v>
      </c>
      <c r="D22">
        <v>1</v>
      </c>
      <c r="E22" t="s">
        <v>28</v>
      </c>
    </row>
    <row r="23" spans="1:6" x14ac:dyDescent="0.2">
      <c r="A23" t="s">
        <v>33</v>
      </c>
      <c r="B23">
        <v>1666666666.6666667</v>
      </c>
      <c r="C23">
        <v>2886751345.9481292</v>
      </c>
      <c r="D23">
        <v>1</v>
      </c>
      <c r="E23" t="s">
        <v>28</v>
      </c>
      <c r="F23">
        <v>0</v>
      </c>
    </row>
    <row r="24" spans="1:6" x14ac:dyDescent="0.2">
      <c r="A24" t="s">
        <v>32</v>
      </c>
      <c r="B24">
        <v>499999999.99999994</v>
      </c>
      <c r="C24">
        <v>500000000</v>
      </c>
      <c r="D24">
        <v>1</v>
      </c>
      <c r="E24" t="s">
        <v>28</v>
      </c>
    </row>
    <row r="25" spans="1:6" x14ac:dyDescent="0.2">
      <c r="A25" t="s">
        <v>31</v>
      </c>
      <c r="B25">
        <v>1333333333.3333333</v>
      </c>
      <c r="C25">
        <v>1040832999.7330664</v>
      </c>
      <c r="D25">
        <v>1</v>
      </c>
      <c r="E25" t="s">
        <v>28</v>
      </c>
    </row>
    <row r="26" spans="1:6" x14ac:dyDescent="0.2">
      <c r="A26" t="s">
        <v>0</v>
      </c>
      <c r="B26">
        <v>150000000</v>
      </c>
      <c r="C26">
        <v>150000000</v>
      </c>
      <c r="D26">
        <v>2</v>
      </c>
      <c r="E26" t="s">
        <v>15</v>
      </c>
      <c r="F26">
        <v>1</v>
      </c>
    </row>
    <row r="27" spans="1:6" x14ac:dyDescent="0.2">
      <c r="A27" t="s">
        <v>1</v>
      </c>
      <c r="B27">
        <v>516666666.66666669</v>
      </c>
      <c r="C27">
        <v>57735026.918962575</v>
      </c>
      <c r="D27">
        <v>2</v>
      </c>
      <c r="E27" t="s">
        <v>15</v>
      </c>
      <c r="F27">
        <v>1</v>
      </c>
    </row>
    <row r="28" spans="1:6" x14ac:dyDescent="0.2">
      <c r="A28" t="s">
        <v>2</v>
      </c>
      <c r="B28">
        <v>666666666.66666663</v>
      </c>
      <c r="C28">
        <v>288675134.59481275</v>
      </c>
      <c r="D28">
        <v>2</v>
      </c>
      <c r="E28" t="s">
        <v>15</v>
      </c>
      <c r="F28">
        <v>1</v>
      </c>
    </row>
    <row r="29" spans="1:6" x14ac:dyDescent="0.2">
      <c r="A29" t="s">
        <v>6</v>
      </c>
      <c r="B29">
        <v>5000000</v>
      </c>
      <c r="C29">
        <v>0</v>
      </c>
      <c r="D29">
        <v>2</v>
      </c>
      <c r="E29" t="s">
        <v>15</v>
      </c>
      <c r="F29">
        <v>0.33333333333333331</v>
      </c>
    </row>
    <row r="30" spans="1:6" x14ac:dyDescent="0.2">
      <c r="A30" t="s">
        <v>7</v>
      </c>
      <c r="B30">
        <v>5000000</v>
      </c>
      <c r="C30">
        <v>0</v>
      </c>
      <c r="D30">
        <v>2</v>
      </c>
      <c r="E30" t="s">
        <v>15</v>
      </c>
      <c r="F30">
        <v>0.3</v>
      </c>
    </row>
    <row r="31" spans="1:6" x14ac:dyDescent="0.2">
      <c r="A31" t="s">
        <v>8</v>
      </c>
      <c r="B31">
        <v>5000000</v>
      </c>
      <c r="C31">
        <v>0</v>
      </c>
      <c r="D31">
        <v>2</v>
      </c>
      <c r="E31" t="s">
        <v>15</v>
      </c>
      <c r="F31">
        <v>0.25</v>
      </c>
    </row>
    <row r="32" spans="1:6" x14ac:dyDescent="0.2">
      <c r="A32" t="s">
        <v>9</v>
      </c>
      <c r="B32">
        <v>1333333333.3333333</v>
      </c>
      <c r="C32">
        <v>1443375672.9740646</v>
      </c>
      <c r="D32">
        <v>2</v>
      </c>
      <c r="E32" t="s">
        <v>15</v>
      </c>
      <c r="F32">
        <v>1</v>
      </c>
    </row>
    <row r="33" spans="1:6" x14ac:dyDescent="0.2">
      <c r="A33" t="s">
        <v>10</v>
      </c>
      <c r="B33">
        <v>266666666.66666666</v>
      </c>
      <c r="C33">
        <v>152752523.16519466</v>
      </c>
      <c r="D33">
        <v>2</v>
      </c>
      <c r="E33" t="s">
        <v>15</v>
      </c>
      <c r="F33">
        <v>1</v>
      </c>
    </row>
    <row r="34" spans="1:6" x14ac:dyDescent="0.2">
      <c r="A34" t="s">
        <v>11</v>
      </c>
      <c r="B34">
        <v>300000000</v>
      </c>
      <c r="C34">
        <v>180277563.77319947</v>
      </c>
      <c r="D34">
        <v>2</v>
      </c>
      <c r="E34" t="s">
        <v>15</v>
      </c>
      <c r="F34">
        <v>1</v>
      </c>
    </row>
    <row r="35" spans="1:6" x14ac:dyDescent="0.2">
      <c r="A35" t="s">
        <v>30</v>
      </c>
      <c r="B35">
        <v>499999999.99999994</v>
      </c>
      <c r="C35">
        <v>500000000</v>
      </c>
      <c r="D35">
        <v>2</v>
      </c>
      <c r="E35" t="s">
        <v>15</v>
      </c>
      <c r="F35">
        <v>1</v>
      </c>
    </row>
    <row r="36" spans="1:6" x14ac:dyDescent="0.2">
      <c r="A36" t="s">
        <v>32</v>
      </c>
      <c r="B36">
        <v>1500000000</v>
      </c>
      <c r="C36">
        <v>1000000000</v>
      </c>
      <c r="D36">
        <v>2</v>
      </c>
      <c r="E36" t="s">
        <v>15</v>
      </c>
      <c r="F36">
        <v>0.6923076923076924</v>
      </c>
    </row>
    <row r="37" spans="1:6" x14ac:dyDescent="0.2">
      <c r="A37" t="s">
        <v>31</v>
      </c>
      <c r="B37">
        <v>1166666666.6666667</v>
      </c>
      <c r="C37">
        <v>288675134.59481227</v>
      </c>
      <c r="D37">
        <v>2</v>
      </c>
      <c r="E37" t="s">
        <v>15</v>
      </c>
      <c r="F37">
        <v>0.33333333333333337</v>
      </c>
    </row>
    <row r="38" spans="1:6" x14ac:dyDescent="0.2">
      <c r="A38" t="s">
        <v>3</v>
      </c>
      <c r="B38">
        <v>10000000</v>
      </c>
      <c r="C38">
        <v>4999999.9999999972</v>
      </c>
      <c r="D38">
        <v>2</v>
      </c>
      <c r="E38" t="s">
        <v>28</v>
      </c>
      <c r="F38">
        <v>0</v>
      </c>
    </row>
    <row r="39" spans="1:6" x14ac:dyDescent="0.2">
      <c r="A39" t="s">
        <v>4</v>
      </c>
      <c r="B39">
        <v>833333333.33333313</v>
      </c>
      <c r="C39">
        <v>288675134.59481293</v>
      </c>
      <c r="D39">
        <v>2</v>
      </c>
      <c r="E39" t="s">
        <v>28</v>
      </c>
      <c r="F39">
        <v>0</v>
      </c>
    </row>
    <row r="40" spans="1:6" x14ac:dyDescent="0.2">
      <c r="A40" t="s">
        <v>5</v>
      </c>
      <c r="B40">
        <v>5000000</v>
      </c>
      <c r="C40">
        <v>0</v>
      </c>
      <c r="D40">
        <v>2</v>
      </c>
      <c r="E40" t="s">
        <v>28</v>
      </c>
      <c r="F40">
        <v>0</v>
      </c>
    </row>
    <row r="41" spans="1:6" x14ac:dyDescent="0.2">
      <c r="A41" t="s">
        <v>6</v>
      </c>
      <c r="B41">
        <v>10000000</v>
      </c>
      <c r="C41">
        <v>4999999.9999999972</v>
      </c>
      <c r="D41">
        <v>2</v>
      </c>
      <c r="E41" t="s">
        <v>28</v>
      </c>
    </row>
    <row r="42" spans="1:6" x14ac:dyDescent="0.2">
      <c r="A42" t="s">
        <v>7</v>
      </c>
      <c r="B42">
        <v>11666666.666666666</v>
      </c>
      <c r="C42">
        <v>7637626.1582597336</v>
      </c>
      <c r="D42">
        <v>2</v>
      </c>
      <c r="E42" t="s">
        <v>28</v>
      </c>
    </row>
    <row r="43" spans="1:6" x14ac:dyDescent="0.2">
      <c r="A43" t="s">
        <v>8</v>
      </c>
      <c r="B43">
        <v>15000000</v>
      </c>
      <c r="C43">
        <v>8660254.0378443822</v>
      </c>
      <c r="D43">
        <v>2</v>
      </c>
      <c r="E43" t="s">
        <v>28</v>
      </c>
    </row>
    <row r="44" spans="1:6" x14ac:dyDescent="0.2">
      <c r="A44" t="s">
        <v>9</v>
      </c>
      <c r="B44">
        <v>0</v>
      </c>
      <c r="C44">
        <v>0</v>
      </c>
      <c r="D44">
        <v>2</v>
      </c>
      <c r="E44" t="s">
        <v>28</v>
      </c>
    </row>
    <row r="45" spans="1:6" x14ac:dyDescent="0.2">
      <c r="A45" t="s">
        <v>10</v>
      </c>
      <c r="B45">
        <v>0</v>
      </c>
      <c r="C45">
        <v>0</v>
      </c>
      <c r="D45">
        <v>2</v>
      </c>
      <c r="E45" t="s">
        <v>28</v>
      </c>
    </row>
    <row r="46" spans="1:6" x14ac:dyDescent="0.2">
      <c r="A46" t="s">
        <v>11</v>
      </c>
      <c r="B46">
        <v>0</v>
      </c>
      <c r="C46">
        <v>0</v>
      </c>
      <c r="D46">
        <v>2</v>
      </c>
      <c r="E46" t="s">
        <v>28</v>
      </c>
    </row>
    <row r="47" spans="1:6" x14ac:dyDescent="0.2">
      <c r="A47" t="s">
        <v>33</v>
      </c>
      <c r="B47">
        <v>2000000000</v>
      </c>
      <c r="C47">
        <v>866025403.78443861</v>
      </c>
      <c r="D47">
        <v>2</v>
      </c>
      <c r="E47" t="s">
        <v>28</v>
      </c>
      <c r="F47">
        <v>0</v>
      </c>
    </row>
    <row r="48" spans="1:6" x14ac:dyDescent="0.2">
      <c r="A48" t="s">
        <v>32</v>
      </c>
      <c r="B48">
        <v>666666666.66666663</v>
      </c>
      <c r="C48">
        <v>763762615.82597339</v>
      </c>
      <c r="D48">
        <v>2</v>
      </c>
      <c r="E48" t="s">
        <v>28</v>
      </c>
    </row>
    <row r="49" spans="1:6" x14ac:dyDescent="0.2">
      <c r="A49" t="s">
        <v>31</v>
      </c>
      <c r="B49">
        <v>2333333333.333333</v>
      </c>
      <c r="C49">
        <v>1527525231.6519468</v>
      </c>
      <c r="D49">
        <v>2</v>
      </c>
      <c r="E49" t="s">
        <v>28</v>
      </c>
    </row>
    <row r="50" spans="1:6" x14ac:dyDescent="0.2">
      <c r="A50" t="s">
        <v>0</v>
      </c>
      <c r="B50">
        <v>4666666666.666667</v>
      </c>
      <c r="C50">
        <v>1443375672.9740639</v>
      </c>
      <c r="D50">
        <v>3</v>
      </c>
      <c r="E50" t="s">
        <v>15</v>
      </c>
      <c r="F50">
        <v>1</v>
      </c>
    </row>
    <row r="51" spans="1:6" x14ac:dyDescent="0.2">
      <c r="A51" t="s">
        <v>1</v>
      </c>
      <c r="B51">
        <v>833333333.33333313</v>
      </c>
      <c r="C51">
        <v>1040832999.7330663</v>
      </c>
      <c r="D51">
        <v>3</v>
      </c>
      <c r="E51" t="s">
        <v>15</v>
      </c>
      <c r="F51">
        <v>1</v>
      </c>
    </row>
    <row r="52" spans="1:6" x14ac:dyDescent="0.2">
      <c r="A52" t="s">
        <v>2</v>
      </c>
      <c r="B52">
        <v>2500000000</v>
      </c>
      <c r="C52">
        <v>866025403.78443861</v>
      </c>
      <c r="D52">
        <v>3</v>
      </c>
      <c r="E52" t="s">
        <v>15</v>
      </c>
      <c r="F52">
        <v>1</v>
      </c>
    </row>
    <row r="53" spans="1:6" x14ac:dyDescent="0.2">
      <c r="A53" t="s">
        <v>6</v>
      </c>
      <c r="B53">
        <v>150000</v>
      </c>
      <c r="C53">
        <v>49999.999999999927</v>
      </c>
      <c r="D53">
        <v>3</v>
      </c>
      <c r="E53" t="s">
        <v>15</v>
      </c>
      <c r="F53">
        <v>0.69230769230769229</v>
      </c>
    </row>
    <row r="54" spans="1:6" x14ac:dyDescent="0.2">
      <c r="A54" t="s">
        <v>7</v>
      </c>
      <c r="B54">
        <v>10000</v>
      </c>
      <c r="C54">
        <v>5000</v>
      </c>
      <c r="D54">
        <v>3</v>
      </c>
      <c r="E54" t="s">
        <v>15</v>
      </c>
      <c r="F54">
        <v>0.6</v>
      </c>
    </row>
    <row r="55" spans="1:6" x14ac:dyDescent="0.2">
      <c r="A55" t="s">
        <v>8</v>
      </c>
      <c r="B55">
        <v>99999.999999999985</v>
      </c>
      <c r="C55">
        <v>86602.540378443853</v>
      </c>
      <c r="D55">
        <v>3</v>
      </c>
      <c r="E55" t="s">
        <v>15</v>
      </c>
      <c r="F55">
        <v>0.375</v>
      </c>
    </row>
    <row r="56" spans="1:6" x14ac:dyDescent="0.2">
      <c r="A56" t="s">
        <v>9</v>
      </c>
      <c r="B56">
        <v>499999999.99999994</v>
      </c>
      <c r="C56">
        <v>500000000</v>
      </c>
      <c r="D56">
        <v>3</v>
      </c>
      <c r="E56" t="s">
        <v>15</v>
      </c>
      <c r="F56">
        <v>1</v>
      </c>
    </row>
    <row r="57" spans="1:6" x14ac:dyDescent="0.2">
      <c r="A57" t="s">
        <v>10</v>
      </c>
      <c r="B57">
        <v>833333333.33333313</v>
      </c>
      <c r="C57">
        <v>288675134.59481293</v>
      </c>
      <c r="D57">
        <v>3</v>
      </c>
      <c r="E57" t="s">
        <v>15</v>
      </c>
      <c r="F57">
        <v>0.55555555555555547</v>
      </c>
    </row>
    <row r="58" spans="1:6" x14ac:dyDescent="0.2">
      <c r="A58" t="s">
        <v>11</v>
      </c>
      <c r="B58">
        <v>999999999.99999988</v>
      </c>
      <c r="C58">
        <v>0</v>
      </c>
      <c r="D58">
        <v>3</v>
      </c>
      <c r="E58" t="s">
        <v>15</v>
      </c>
      <c r="F58">
        <v>1</v>
      </c>
    </row>
    <row r="59" spans="1:6" x14ac:dyDescent="0.2">
      <c r="A59" t="s">
        <v>30</v>
      </c>
      <c r="B59">
        <v>700000000</v>
      </c>
      <c r="C59">
        <v>217944947.17703366</v>
      </c>
      <c r="D59">
        <v>3</v>
      </c>
      <c r="E59" t="s">
        <v>15</v>
      </c>
      <c r="F59">
        <v>1</v>
      </c>
    </row>
    <row r="60" spans="1:6" x14ac:dyDescent="0.2">
      <c r="A60" t="s">
        <v>32</v>
      </c>
      <c r="B60">
        <v>1833333333.3333333</v>
      </c>
      <c r="C60">
        <v>577350269.1896255</v>
      </c>
      <c r="D60">
        <v>3</v>
      </c>
      <c r="E60" t="s">
        <v>15</v>
      </c>
      <c r="F60">
        <v>0.78571428571428581</v>
      </c>
    </row>
    <row r="61" spans="1:6" x14ac:dyDescent="0.2">
      <c r="A61" t="s">
        <v>31</v>
      </c>
      <c r="B61">
        <v>1000000000</v>
      </c>
      <c r="C61">
        <v>1322875655.5322952</v>
      </c>
      <c r="D61">
        <v>3</v>
      </c>
      <c r="E61" t="s">
        <v>15</v>
      </c>
      <c r="F61">
        <v>0.35294117647058826</v>
      </c>
    </row>
    <row r="62" spans="1:6" x14ac:dyDescent="0.2">
      <c r="A62" t="s">
        <v>3</v>
      </c>
      <c r="B62">
        <v>333333.33333333331</v>
      </c>
      <c r="C62">
        <v>115470.05383792506</v>
      </c>
      <c r="D62">
        <v>3</v>
      </c>
      <c r="E62" t="s">
        <v>28</v>
      </c>
      <c r="F62">
        <v>0</v>
      </c>
    </row>
    <row r="63" spans="1:6" x14ac:dyDescent="0.2">
      <c r="A63" t="s">
        <v>4</v>
      </c>
      <c r="B63">
        <v>350000000</v>
      </c>
      <c r="C63">
        <v>132287565.55322953</v>
      </c>
      <c r="D63">
        <v>3</v>
      </c>
      <c r="E63" t="s">
        <v>28</v>
      </c>
      <c r="F63">
        <v>0</v>
      </c>
    </row>
    <row r="64" spans="1:6" x14ac:dyDescent="0.2">
      <c r="A64" t="s">
        <v>5</v>
      </c>
      <c r="B64">
        <v>150000</v>
      </c>
      <c r="C64">
        <v>49999.999999999927</v>
      </c>
      <c r="D64">
        <v>3</v>
      </c>
      <c r="E64" t="s">
        <v>28</v>
      </c>
      <c r="F64">
        <v>0</v>
      </c>
    </row>
    <row r="65" spans="1:6" x14ac:dyDescent="0.2">
      <c r="A65" t="s">
        <v>6</v>
      </c>
      <c r="B65">
        <v>66666.666666666657</v>
      </c>
      <c r="C65">
        <v>28867.513459481299</v>
      </c>
      <c r="D65">
        <v>3</v>
      </c>
      <c r="E65" t="s">
        <v>28</v>
      </c>
    </row>
    <row r="66" spans="1:6" x14ac:dyDescent="0.2">
      <c r="A66" t="s">
        <v>7</v>
      </c>
      <c r="B66">
        <v>6666.666666666667</v>
      </c>
      <c r="C66">
        <v>7637.6261582597335</v>
      </c>
      <c r="D66">
        <v>3</v>
      </c>
      <c r="E66" t="s">
        <v>28</v>
      </c>
    </row>
    <row r="67" spans="1:6" x14ac:dyDescent="0.2">
      <c r="A67" t="s">
        <v>8</v>
      </c>
      <c r="B67">
        <v>166666.66666666666</v>
      </c>
      <c r="C67">
        <v>115470.05383792517</v>
      </c>
      <c r="D67">
        <v>3</v>
      </c>
      <c r="E67" t="s">
        <v>28</v>
      </c>
    </row>
    <row r="68" spans="1:6" x14ac:dyDescent="0.2">
      <c r="A68" t="s">
        <v>9</v>
      </c>
      <c r="B68">
        <v>0</v>
      </c>
      <c r="C68">
        <v>0</v>
      </c>
      <c r="D68">
        <v>3</v>
      </c>
      <c r="E68" t="s">
        <v>28</v>
      </c>
    </row>
    <row r="69" spans="1:6" x14ac:dyDescent="0.2">
      <c r="A69" t="s">
        <v>10</v>
      </c>
      <c r="B69">
        <v>666666666.66666663</v>
      </c>
      <c r="C69">
        <v>763762615.82597339</v>
      </c>
      <c r="D69">
        <v>3</v>
      </c>
      <c r="E69" t="s">
        <v>28</v>
      </c>
    </row>
    <row r="70" spans="1:6" x14ac:dyDescent="0.2">
      <c r="A70" t="s">
        <v>11</v>
      </c>
      <c r="B70">
        <v>0</v>
      </c>
      <c r="C70">
        <v>0</v>
      </c>
      <c r="D70">
        <v>3</v>
      </c>
      <c r="E70" t="s">
        <v>28</v>
      </c>
    </row>
    <row r="71" spans="1:6" x14ac:dyDescent="0.2">
      <c r="A71" t="s">
        <v>33</v>
      </c>
      <c r="B71">
        <v>333333333.33333331</v>
      </c>
      <c r="C71">
        <v>288675134.59481287</v>
      </c>
      <c r="D71">
        <v>3</v>
      </c>
      <c r="E71" t="s">
        <v>28</v>
      </c>
      <c r="F71">
        <v>0</v>
      </c>
    </row>
    <row r="72" spans="1:6" x14ac:dyDescent="0.2">
      <c r="A72" t="s">
        <v>32</v>
      </c>
      <c r="B72">
        <v>499999999.99999994</v>
      </c>
      <c r="C72">
        <v>500000000</v>
      </c>
      <c r="D72">
        <v>3</v>
      </c>
      <c r="E72" t="s">
        <v>28</v>
      </c>
    </row>
    <row r="73" spans="1:6" x14ac:dyDescent="0.2">
      <c r="A73" t="s">
        <v>31</v>
      </c>
      <c r="B73">
        <v>1833333333.3333333</v>
      </c>
      <c r="C73">
        <v>288675134.59481055</v>
      </c>
      <c r="D73">
        <v>3</v>
      </c>
      <c r="E7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Computations</vt:lpstr>
      <vt:lpstr>PFUs raw</vt:lpstr>
      <vt:lpstr>CFUs raw</vt:lpstr>
      <vt:lpstr>PFUs stats</vt:lpstr>
      <vt:lpstr>CFUs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2022-03-15T14:19:21Z</dcterms:created>
  <dcterms:modified xsi:type="dcterms:W3CDTF">2022-03-15T17:57:20Z</dcterms:modified>
</cp:coreProperties>
</file>