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Host-Ecology-and-Host-Range/Experimental Data/"/>
    </mc:Choice>
  </mc:AlternateContent>
  <xr:revisionPtr revIDLastSave="0" documentId="8_{FBC103B9-6676-9941-ADE0-0EC0274B29DE}" xr6:coauthVersionLast="47" xr6:coauthVersionMax="47" xr10:uidLastSave="{00000000-0000-0000-0000-000000000000}"/>
  <bookViews>
    <workbookView xWindow="6840" yWindow="500" windowWidth="21580" windowHeight="15940" activeTab="2" xr2:uid="{0C2ADE38-61C2-5E4F-8995-FD3711DCCD62}"/>
  </bookViews>
  <sheets>
    <sheet name="CFU" sheetId="1" r:id="rId1"/>
    <sheet name="PFU" sheetId="2" r:id="rId2"/>
    <sheet name="Coop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3" l="1"/>
  <c r="B23" i="3"/>
  <c r="C22" i="3"/>
  <c r="C21" i="3"/>
  <c r="C20" i="3"/>
  <c r="B22" i="3"/>
  <c r="B21" i="3"/>
  <c r="B20" i="3"/>
  <c r="B16" i="3"/>
  <c r="B15" i="3"/>
  <c r="B11" i="3"/>
  <c r="B10" i="3"/>
  <c r="B9" i="3"/>
  <c r="B2" i="2"/>
  <c r="B3" i="3"/>
  <c r="B2" i="3"/>
  <c r="B11" i="1"/>
  <c r="C24" i="2"/>
  <c r="E24" i="2"/>
  <c r="D24" i="2"/>
  <c r="B24" i="2"/>
  <c r="B23" i="2"/>
  <c r="D23" i="2"/>
  <c r="C23" i="2"/>
  <c r="E23" i="2"/>
  <c r="C22" i="2"/>
  <c r="D22" i="2"/>
  <c r="B22" i="2"/>
  <c r="F18" i="1"/>
  <c r="E18" i="1"/>
  <c r="F17" i="1"/>
  <c r="E16" i="1"/>
  <c r="F15" i="1"/>
  <c r="F14" i="1"/>
  <c r="F13" i="1"/>
  <c r="E15" i="1"/>
  <c r="E14" i="1"/>
  <c r="E13" i="1"/>
  <c r="F12" i="1"/>
  <c r="F11" i="1"/>
  <c r="F10" i="1"/>
  <c r="E7" i="1"/>
  <c r="B8" i="1"/>
  <c r="B7" i="1"/>
</calcChain>
</file>

<file path=xl/sharedStrings.xml><?xml version="1.0" encoding="utf-8"?>
<sst xmlns="http://schemas.openxmlformats.org/spreadsheetml/2006/main" count="48" uniqueCount="30">
  <si>
    <t>Starting PFU</t>
  </si>
  <si>
    <t>CFU</t>
  </si>
  <si>
    <t>Starting CFU</t>
  </si>
  <si>
    <t>E</t>
  </si>
  <si>
    <t>S</t>
  </si>
  <si>
    <t>Ending CFU</t>
  </si>
  <si>
    <t>E1</t>
  </si>
  <si>
    <t>E2</t>
  </si>
  <si>
    <t>E3</t>
  </si>
  <si>
    <t>S1</t>
  </si>
  <si>
    <t>S2</t>
  </si>
  <si>
    <t>S3</t>
  </si>
  <si>
    <t>Comp1</t>
  </si>
  <si>
    <t>Comp2</t>
  </si>
  <si>
    <t>Comp3</t>
  </si>
  <si>
    <t>E cont</t>
  </si>
  <si>
    <t>S cont</t>
  </si>
  <si>
    <t>Comp control</t>
  </si>
  <si>
    <t>Ending PFU on log cells</t>
  </si>
  <si>
    <t>Comp</t>
  </si>
  <si>
    <t>E - log</t>
  </si>
  <si>
    <t>S - log</t>
  </si>
  <si>
    <t>E - stationary</t>
  </si>
  <si>
    <t>S - stationary</t>
  </si>
  <si>
    <t>Final PFU</t>
  </si>
  <si>
    <t>Coop1</t>
  </si>
  <si>
    <t>Coop2</t>
  </si>
  <si>
    <t>Coop3</t>
  </si>
  <si>
    <t>Final CFU</t>
  </si>
  <si>
    <t>Coop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</si>
</sst>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Starting CFU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CFU!$A$7:$A$8</c:f>
              <c:strCache>
                <c:ptCount val="2"/>
                <c:pt idx="0">
                  <c:v>E</c:v>
                </c:pt>
                <c:pt idx="1">
                  <c:v>S</c:v>
                </c:pt>
              </c:strCache>
            </c:strRef>
          </c:cat>
          <c:val>
            <c:numRef>
              <c:f>CFU!$B$7:$B$8</c:f>
              <c:numCache>
                <c:formatCode>General</c:formatCode>
                <c:ptCount val="2"/>
                <c:pt idx="0">
                  <c:v>8333333.333333333</c:v>
                </c:pt>
                <c:pt idx="1">
                  <c:v>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9-DB46-AF3F-3C34902EB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8679776"/>
        <c:axId val="1818972768"/>
      </c:barChart>
      <c:catAx>
        <c:axId val="181867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972768"/>
        <c:crosses val="autoZero"/>
        <c:auto val="1"/>
        <c:lblAlgn val="ctr"/>
        <c:lblOffset val="100"/>
        <c:noMultiLvlLbl val="0"/>
      </c:catAx>
      <c:valAx>
        <c:axId val="18189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67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CFU with</a:t>
            </a:r>
            <a:r>
              <a:rPr lang="en-US" baseline="0"/>
              <a:t> Phage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CFU!$E$6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(CFU!$D$7:$D$9,CFU!$D$13:$D$15)</c:f>
              <c:strCache>
                <c:ptCount val="6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Comp1</c:v>
                </c:pt>
                <c:pt idx="4">
                  <c:v>Comp2</c:v>
                </c:pt>
                <c:pt idx="5">
                  <c:v>Comp3</c:v>
                </c:pt>
              </c:strCache>
            </c:strRef>
          </c:cat>
          <c:val>
            <c:numRef>
              <c:f>(CFU!$E$7:$E$9,CFU!$E$13:$E$15)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166666.66666666666</c:v>
                </c:pt>
                <c:pt idx="4">
                  <c:v>150000</c:v>
                </c:pt>
                <c:pt idx="5">
                  <c:v>33333.333333333328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E-9848-8F03-A0721572CDE2}"/>
            </c:ext>
          </c:extLst>
        </c:ser>
        <c:ser>
          <c:idx val="1"/>
          <c:order val="1"/>
          <c:tx>
            <c:strRef>
              <c:f>CFU!$F$6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(CFU!$D$7:$D$9,CFU!$D$13:$D$15)</c:f>
              <c:strCache>
                <c:ptCount val="6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Comp1</c:v>
                </c:pt>
                <c:pt idx="4">
                  <c:v>Comp2</c:v>
                </c:pt>
                <c:pt idx="5">
                  <c:v>Comp3</c:v>
                </c:pt>
              </c:strCache>
            </c:strRef>
          </c:cat>
          <c:val>
            <c:numRef>
              <c:f>(CFU!$F$7:$F$9,CFU!$F$13:$F$15)</c:f>
              <c:numCache>
                <c:formatCode>General</c:formatCode>
                <c:ptCount val="6"/>
                <c:pt idx="3">
                  <c:v>833333.33333333337</c:v>
                </c:pt>
                <c:pt idx="4">
                  <c:v>583333.33333333326</c:v>
                </c:pt>
                <c:pt idx="5">
                  <c:v>133333.33333333331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DE-9848-8F03-A0721572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9292768"/>
        <c:axId val="1816334416"/>
      </c:barChart>
      <c:catAx>
        <c:axId val="182929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334416"/>
        <c:crosses val="autoZero"/>
        <c:auto val="1"/>
        <c:lblAlgn val="ctr"/>
        <c:lblOffset val="100"/>
        <c:noMultiLvlLbl val="0"/>
      </c:catAx>
      <c:valAx>
        <c:axId val="18163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29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CFU with or without phage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(CFU!$D$10:$D$12,CFU!$D$16:$D$18)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E cont</c:v>
                </c:pt>
                <c:pt idx="4">
                  <c:v>S cont</c:v>
                </c:pt>
                <c:pt idx="5">
                  <c:v>Comp control</c:v>
                </c:pt>
              </c:strCache>
            </c:strRef>
          </c:cat>
          <c:val>
            <c:numRef>
              <c:f>(CFU!$E$10:$E$12,CFU!$E$16:$E$18)</c:f>
              <c:numCache>
                <c:formatCode>General</c:formatCode>
                <c:ptCount val="6"/>
                <c:pt idx="3">
                  <c:v>266666666.66666666</c:v>
                </c:pt>
                <c:pt idx="5">
                  <c:v>150000000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C-C245-AB53-68A20D0FAC8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(CFU!$D$10:$D$12,CFU!$D$16:$D$18)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E cont</c:v>
                </c:pt>
                <c:pt idx="4">
                  <c:v>S cont</c:v>
                </c:pt>
                <c:pt idx="5">
                  <c:v>Comp control</c:v>
                </c:pt>
              </c:strCache>
            </c:strRef>
          </c:cat>
          <c:val>
            <c:numRef>
              <c:f>(CFU!$F$10:$F$12,CFU!$F$16:$F$18)</c:f>
              <c:numCache>
                <c:formatCode>General</c:formatCode>
                <c:ptCount val="6"/>
                <c:pt idx="0">
                  <c:v>666666666.66666663</c:v>
                </c:pt>
                <c:pt idx="1">
                  <c:v>183333333.33333331</c:v>
                </c:pt>
                <c:pt idx="2">
                  <c:v>666666666.66666663</c:v>
                </c:pt>
                <c:pt idx="4">
                  <c:v>1833333333.3333333</c:v>
                </c:pt>
                <c:pt idx="5">
                  <c:v>600000000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CC-C245-AB53-68A20D0FA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667488"/>
        <c:axId val="1813493120"/>
      </c:barChart>
      <c:catAx>
        <c:axId val="181366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493120"/>
        <c:crosses val="autoZero"/>
        <c:auto val="1"/>
        <c:lblAlgn val="ctr"/>
        <c:lblOffset val="100"/>
        <c:noMultiLvlLbl val="0"/>
      </c:catAx>
      <c:valAx>
        <c:axId val="18134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Starting PFU/mL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PFU!$A$2:$A$3</c:f>
              <c:strCache>
                <c:ptCount val="2"/>
                <c:pt idx="0">
                  <c:v>E</c:v>
                </c:pt>
                <c:pt idx="1">
                  <c:v>S</c:v>
                </c:pt>
              </c:strCache>
            </c:strRef>
          </c:cat>
          <c:val>
            <c:numRef>
              <c:f>PFU!$B$2:$B$3</c:f>
              <c:numCache>
                <c:formatCode>General</c:formatCode>
                <c:ptCount val="2"/>
                <c:pt idx="0">
                  <c:v>283.33333333333331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3-974C-948B-E09BE351F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0975136"/>
        <c:axId val="1860216432"/>
      </c:barChart>
      <c:catAx>
        <c:axId val="186097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216432"/>
        <c:crosses val="autoZero"/>
        <c:auto val="1"/>
        <c:lblAlgn val="ctr"/>
        <c:lblOffset val="100"/>
        <c:noMultiLvlLbl val="0"/>
      </c:catAx>
      <c:valAx>
        <c:axId val="18602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7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PFU/mL after 24 hours on each condition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PFU!$A$22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PFU!$B$21:$E$21</c:f>
              <c:strCache>
                <c:ptCount val="4"/>
                <c:pt idx="0">
                  <c:v>E - log</c:v>
                </c:pt>
                <c:pt idx="1">
                  <c:v>S - log</c:v>
                </c:pt>
                <c:pt idx="2">
                  <c:v>E - stationary</c:v>
                </c:pt>
                <c:pt idx="3">
                  <c:v>S - stationary</c:v>
                </c:pt>
              </c:strCache>
            </c:strRef>
          </c:cat>
          <c:val>
            <c:numRef>
              <c:f>PFU!$B$22:$E$22</c:f>
              <c:numCache>
                <c:formatCode>General</c:formatCode>
                <c:ptCount val="4"/>
                <c:pt idx="0">
                  <c:v>210000000</c:v>
                </c:pt>
                <c:pt idx="1">
                  <c:v>383749.99999999994</c:v>
                </c:pt>
                <c:pt idx="2">
                  <c:v>285000000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C-8044-AFFC-5E106BA3BB64}"/>
            </c:ext>
          </c:extLst>
        </c:ser>
        <c:ser>
          <c:idx val="1"/>
          <c:order val="1"/>
          <c:tx>
            <c:strRef>
              <c:f>PFU!$A$23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PFU!$B$21:$E$21</c:f>
              <c:strCache>
                <c:ptCount val="4"/>
                <c:pt idx="0">
                  <c:v>E - log</c:v>
                </c:pt>
                <c:pt idx="1">
                  <c:v>S - log</c:v>
                </c:pt>
                <c:pt idx="2">
                  <c:v>E - stationary</c:v>
                </c:pt>
                <c:pt idx="3">
                  <c:v>S - stationary</c:v>
                </c:pt>
              </c:strCache>
            </c:strRef>
          </c:cat>
          <c:val>
            <c:numRef>
              <c:f>PFU!$B$23:$E$23</c:f>
              <c:numCache>
                <c:formatCode>General</c:formatCode>
                <c:ptCount val="4"/>
                <c:pt idx="0">
                  <c:v>433333333.33333331</c:v>
                </c:pt>
                <c:pt idx="1">
                  <c:v>1125000</c:v>
                </c:pt>
                <c:pt idx="2">
                  <c:v>1283333333.3333333</c:v>
                </c:pt>
                <c:pt idx="3">
                  <c:v>275000000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EC-8044-AFFC-5E106BA3BB64}"/>
            </c:ext>
          </c:extLst>
        </c:ser>
        <c:ser>
          <c:idx val="2"/>
          <c:order val="2"/>
          <c:tx>
            <c:strRef>
              <c:f>PFU!$A$24</c:f>
              <c:strCache>
                <c:ptCount val="1"/>
                <c:pt idx="0">
                  <c:v>Comp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PFU!$B$21:$E$21</c:f>
              <c:strCache>
                <c:ptCount val="4"/>
                <c:pt idx="0">
                  <c:v>E - log</c:v>
                </c:pt>
                <c:pt idx="1">
                  <c:v>S - log</c:v>
                </c:pt>
                <c:pt idx="2">
                  <c:v>E - stationary</c:v>
                </c:pt>
                <c:pt idx="3">
                  <c:v>S - stationary</c:v>
                </c:pt>
              </c:strCache>
            </c:strRef>
          </c:cat>
          <c:val>
            <c:numRef>
              <c:f>PFU!$B$24:$E$24</c:f>
              <c:numCache>
                <c:formatCode>General</c:formatCode>
                <c:ptCount val="4"/>
                <c:pt idx="0">
                  <c:v>750000000</c:v>
                </c:pt>
                <c:pt idx="1">
                  <c:v>17183333.333333332</c:v>
                </c:pt>
                <c:pt idx="2">
                  <c:v>1066666666.6666666</c:v>
                </c:pt>
                <c:pt idx="3">
                  <c:v>325000000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EC-8044-AFFC-5E106BA3B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5526400"/>
        <c:axId val="1878871712"/>
      </c:barChart>
      <c:catAx>
        <c:axId val="185552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871712"/>
        <c:crosses val="autoZero"/>
        <c:auto val="1"/>
        <c:lblAlgn val="ctr"/>
        <c:lblOffset val="100"/>
        <c:noMultiLvlLbl val="0"/>
      </c:catAx>
      <c:valAx>
        <c:axId val="18788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52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Starting PFU/mL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Coop!$A$2:$A$3</c:f>
              <c:strCache>
                <c:ptCount val="2"/>
                <c:pt idx="0">
                  <c:v>E</c:v>
                </c:pt>
                <c:pt idx="1">
                  <c:v>S</c:v>
                </c:pt>
              </c:strCache>
            </c:strRef>
          </c:cat>
          <c:val>
            <c:numRef>
              <c:f>Coop!$B$2:$B$3</c:f>
              <c:numCache>
                <c:formatCode>General</c:formatCode>
                <c:ptCount val="2"/>
                <c:pt idx="0">
                  <c:v>533.33333333333326</c:v>
                </c:pt>
                <c:pt idx="1">
                  <c:v>16.666666666666664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7-974D-8898-B9C743774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6570688"/>
        <c:axId val="1870900064"/>
      </c:barChart>
      <c:catAx>
        <c:axId val="181657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00064"/>
        <c:crosses val="autoZero"/>
        <c:auto val="1"/>
        <c:lblAlgn val="ctr"/>
        <c:lblOffset val="100"/>
        <c:noMultiLvlLbl val="0"/>
      </c:catAx>
      <c:valAx>
        <c:axId val="187090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57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PFU/mL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Coop!$B$8</c:f>
              <c:strCache>
                <c:ptCount val="1"/>
                <c:pt idx="0">
                  <c:v>E - stationary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Coop!$A$9:$A$11</c:f>
              <c:strCache>
                <c:ptCount val="3"/>
                <c:pt idx="0">
                  <c:v>Coop1</c:v>
                </c:pt>
                <c:pt idx="1">
                  <c:v>Coop2</c:v>
                </c:pt>
                <c:pt idx="2">
                  <c:v>Coop3</c:v>
                </c:pt>
              </c:strCache>
            </c:strRef>
          </c:cat>
          <c:val>
            <c:numRef>
              <c:f>Coop!$B$9:$B$11</c:f>
              <c:numCache>
                <c:formatCode>General</c:formatCode>
                <c:ptCount val="3"/>
                <c:pt idx="0">
                  <c:v>41666.666666666664</c:v>
                </c:pt>
                <c:pt idx="1">
                  <c:v>166666.66666666666</c:v>
                </c:pt>
                <c:pt idx="2">
                  <c:v>333333.33333333331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C-8F4E-B2DD-ECA303C32A78}"/>
            </c:ext>
          </c:extLst>
        </c:ser>
        <c:ser>
          <c:idx val="1"/>
          <c:order val="1"/>
          <c:tx>
            <c:strRef>
              <c:f>Coop!$C$8</c:f>
              <c:strCache>
                <c:ptCount val="1"/>
                <c:pt idx="0">
                  <c:v>S - stationary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Coop!$A$9:$A$11</c:f>
              <c:strCache>
                <c:ptCount val="3"/>
                <c:pt idx="0">
                  <c:v>Coop1</c:v>
                </c:pt>
                <c:pt idx="1">
                  <c:v>Coop2</c:v>
                </c:pt>
                <c:pt idx="2">
                  <c:v>Coop3</c:v>
                </c:pt>
              </c:strCache>
            </c:strRef>
          </c:cat>
          <c:val>
            <c:numRef>
              <c:f>Coop!$C$9:$C$11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9C-8F4E-B2DD-ECA303C32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6173680"/>
        <c:axId val="1873437456"/>
      </c:barChart>
      <c:catAx>
        <c:axId val="185617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437456"/>
        <c:crosses val="autoZero"/>
        <c:auto val="1"/>
        <c:lblAlgn val="ctr"/>
        <c:lblOffset val="100"/>
        <c:noMultiLvlLbl val="0"/>
      </c:catAx>
      <c:valAx>
        <c:axId val="187343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17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CFU/mL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Coop!$B$19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Coop!$A$20:$A$22</c:f>
              <c:strCache>
                <c:ptCount val="3"/>
                <c:pt idx="0">
                  <c:v>Coop1</c:v>
                </c:pt>
                <c:pt idx="1">
                  <c:v>Coop2</c:v>
                </c:pt>
                <c:pt idx="2">
                  <c:v>Coop3</c:v>
                </c:pt>
              </c:strCache>
            </c:strRef>
          </c:cat>
          <c:val>
            <c:numRef>
              <c:f>Coop!$B$20:$B$22</c:f>
              <c:numCache>
                <c:formatCode>General</c:formatCode>
                <c:ptCount val="3"/>
                <c:pt idx="0">
                  <c:v>35000</c:v>
                </c:pt>
                <c:pt idx="1">
                  <c:v>50000</c:v>
                </c:pt>
                <c:pt idx="2">
                  <c:v>8333.3333333333339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3-9D45-B21E-AA1BAD9DA69F}"/>
            </c:ext>
          </c:extLst>
        </c:ser>
        <c:ser>
          <c:idx val="1"/>
          <c:order val="1"/>
          <c:tx>
            <c:strRef>
              <c:f>Coop!$C$19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Coop!$A$20:$A$22</c:f>
              <c:strCache>
                <c:ptCount val="3"/>
                <c:pt idx="0">
                  <c:v>Coop1</c:v>
                </c:pt>
                <c:pt idx="1">
                  <c:v>Coop2</c:v>
                </c:pt>
                <c:pt idx="2">
                  <c:v>Coop3</c:v>
                </c:pt>
              </c:strCache>
            </c:strRef>
          </c:cat>
          <c:val>
            <c:numRef>
              <c:f>Coop!$C$20:$C$22</c:f>
              <c:numCache>
                <c:formatCode>General</c:formatCode>
                <c:ptCount val="3"/>
                <c:pt idx="0">
                  <c:v>30000</c:v>
                </c:pt>
                <c:pt idx="1">
                  <c:v>28333.333333333332</c:v>
                </c:pt>
                <c:pt idx="2">
                  <c:v>8333.3333333333339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3-9D45-B21E-AA1BAD9DA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157872"/>
        <c:axId val="1924861296"/>
      </c:barChart>
      <c:catAx>
        <c:axId val="191415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61296"/>
        <c:crosses val="autoZero"/>
        <c:auto val="1"/>
        <c:lblAlgn val="ctr"/>
        <c:lblOffset val="100"/>
        <c:noMultiLvlLbl val="0"/>
      </c:catAx>
      <c:valAx>
        <c:axId val="19248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5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5</xdr:row>
      <xdr:rowOff>0</xdr:rowOff>
    </xdr:from>
    <xdr:to>
      <xdr:col>12</xdr:col>
      <xdr:colOff>463550</xdr:colOff>
      <xdr:row>18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28EDA4-53C4-AD70-F98B-74835B0B8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558800</xdr:colOff>
      <xdr:row>5</xdr:row>
      <xdr:rowOff>38100</xdr:rowOff>
    </xdr:from>
    <xdr:to>
      <xdr:col>18</xdr:col>
      <xdr:colOff>177800</xdr:colOff>
      <xdr:row>18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86121D-D879-48E1-3720-1AC8E5548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749300</xdr:colOff>
      <xdr:row>19</xdr:row>
      <xdr:rowOff>76200</xdr:rowOff>
    </xdr:from>
    <xdr:to>
      <xdr:col>15</xdr:col>
      <xdr:colOff>368300</xdr:colOff>
      <xdr:row>32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C3BEC6-C9A2-B271-7D9E-7522921DD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1</xdr:row>
      <xdr:rowOff>139700</xdr:rowOff>
    </xdr:from>
    <xdr:to>
      <xdr:col>10</xdr:col>
      <xdr:colOff>63500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D84552-3A35-867B-B13B-CC18F02EE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406400</xdr:colOff>
      <xdr:row>18</xdr:row>
      <xdr:rowOff>152400</xdr:rowOff>
    </xdr:from>
    <xdr:to>
      <xdr:col>12</xdr:col>
      <xdr:colOff>241300</xdr:colOff>
      <xdr:row>33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1EBF58-8BF5-3329-BF43-A5C86F74C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10</xdr:row>
      <xdr:rowOff>152400</xdr:rowOff>
    </xdr:from>
    <xdr:to>
      <xdr:col>9</xdr:col>
      <xdr:colOff>76200</xdr:colOff>
      <xdr:row>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555DD4-7168-9F12-06D7-9D7665860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27</xdr:row>
      <xdr:rowOff>165100</xdr:rowOff>
    </xdr:from>
    <xdr:to>
      <xdr:col>6</xdr:col>
      <xdr:colOff>558800</xdr:colOff>
      <xdr:row>41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03905B-6BF1-4A90-13A7-E9AF3EA79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577850</xdr:colOff>
      <xdr:row>45</xdr:row>
      <xdr:rowOff>50800</xdr:rowOff>
    </xdr:from>
    <xdr:to>
      <xdr:col>6</xdr:col>
      <xdr:colOff>196850</xdr:colOff>
      <xdr:row>58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45399A-9394-A725-32FC-338531893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027C7-E0A6-5040-8948-06503D9ABCEA}">
  <dimension ref="A5:F18"/>
  <sheetViews>
    <sheetView topLeftCell="J1" workbookViewId="0">
      <selection activeCell="B12" sqref="B12"/>
    </sheetView>
  </sheetViews>
  <sheetFormatPr baseColWidth="10" defaultRowHeight="16" x14ac:dyDescent="0.2"/>
  <cols>
    <col min="6" max="6" width="11.1640625" bestFit="1" customWidth="1"/>
  </cols>
  <sheetData>
    <row r="5" spans="1:6" x14ac:dyDescent="0.2">
      <c r="D5" t="s">
        <v>5</v>
      </c>
    </row>
    <row r="6" spans="1:6" x14ac:dyDescent="0.2">
      <c r="A6" t="s">
        <v>2</v>
      </c>
      <c r="E6" t="s">
        <v>3</v>
      </c>
      <c r="F6" t="s">
        <v>4</v>
      </c>
    </row>
    <row r="7" spans="1:6" x14ac:dyDescent="0.2">
      <c r="A7" t="s">
        <v>3</v>
      </c>
      <c r="B7">
        <f>AVERAGE(2,2,1)/(0.002*10^-4)</f>
        <v>8333333.333333333</v>
      </c>
      <c r="D7" t="s">
        <v>6</v>
      </c>
      <c r="E7">
        <f>0</f>
        <v>0</v>
      </c>
    </row>
    <row r="8" spans="1:6" x14ac:dyDescent="0.2">
      <c r="A8" t="s">
        <v>4</v>
      </c>
      <c r="B8">
        <f>AVERAGE(2,1,3)/(0.002*10^-4)</f>
        <v>10000000</v>
      </c>
      <c r="D8" t="s">
        <v>7</v>
      </c>
      <c r="E8">
        <v>0</v>
      </c>
    </row>
    <row r="9" spans="1:6" x14ac:dyDescent="0.2">
      <c r="D9" t="s">
        <v>8</v>
      </c>
      <c r="E9">
        <v>0</v>
      </c>
    </row>
    <row r="10" spans="1:6" x14ac:dyDescent="0.2">
      <c r="D10" t="s">
        <v>9</v>
      </c>
      <c r="F10">
        <f>AVERAGE(3,0,1)/(0.002*10^-6)</f>
        <v>666666666.66666663</v>
      </c>
    </row>
    <row r="11" spans="1:6" x14ac:dyDescent="0.2">
      <c r="B11">
        <f>B7/(B7+B8)</f>
        <v>0.45454545454545459</v>
      </c>
      <c r="D11" t="s">
        <v>10</v>
      </c>
      <c r="F11">
        <f>AVERAGE(3,5,3)/(0.002*10^-5)</f>
        <v>183333333.33333331</v>
      </c>
    </row>
    <row r="12" spans="1:6" x14ac:dyDescent="0.2">
      <c r="D12" t="s">
        <v>11</v>
      </c>
      <c r="F12">
        <f>AVERAGE(2,0,2)/(0.002*10^-6)</f>
        <v>666666666.66666663</v>
      </c>
    </row>
    <row r="13" spans="1:6" x14ac:dyDescent="0.2">
      <c r="D13" t="s">
        <v>12</v>
      </c>
      <c r="E13">
        <f>AVERAGE(0,1,0)/(0.002*10^-3)</f>
        <v>166666.66666666666</v>
      </c>
      <c r="F13">
        <f>AVERAGE(2,2,1)/(0.002*10^-3)</f>
        <v>833333.33333333337</v>
      </c>
    </row>
    <row r="14" spans="1:6" x14ac:dyDescent="0.2">
      <c r="D14" t="s">
        <v>13</v>
      </c>
      <c r="E14">
        <f>AVERAGE(3,4,2)/(0.002*10^-2)</f>
        <v>150000</v>
      </c>
      <c r="F14">
        <f>AVERAGE(14,10,11)/(0.002*10^-2)</f>
        <v>583333.33333333326</v>
      </c>
    </row>
    <row r="15" spans="1:6" x14ac:dyDescent="0.2">
      <c r="D15" t="s">
        <v>14</v>
      </c>
      <c r="E15">
        <f>AVERAGE(0,0,2)/(0.002*10^-2)</f>
        <v>33333.333333333328</v>
      </c>
      <c r="F15">
        <f>AVERAGE(2,3,3)/(0.002*10^-2)</f>
        <v>133333.33333333331</v>
      </c>
    </row>
    <row r="16" spans="1:6" x14ac:dyDescent="0.2">
      <c r="D16" t="s">
        <v>15</v>
      </c>
      <c r="E16">
        <f>AVERAGE(6,4,6)/(0.002*10^-5)</f>
        <v>266666666.66666666</v>
      </c>
    </row>
    <row r="17" spans="4:6" x14ac:dyDescent="0.2">
      <c r="D17" t="s">
        <v>16</v>
      </c>
      <c r="F17">
        <f>AVERAGE(4,2,5)/(0.002*10^-6)</f>
        <v>1833333333.3333333</v>
      </c>
    </row>
    <row r="18" spans="4:6" x14ac:dyDescent="0.2">
      <c r="D18" t="s">
        <v>17</v>
      </c>
      <c r="E18">
        <f>AVERAGE(3,4,2)/(0.002*10^-5)</f>
        <v>150000000</v>
      </c>
      <c r="F18">
        <f>AVERAGE(12,10,14)/(0.002*10^-5)</f>
        <v>600000000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1585D-40AF-8B4C-8272-85A2FD980D4D}">
  <dimension ref="A1:E24"/>
  <sheetViews>
    <sheetView workbookViewId="0">
      <selection activeCell="B3" sqref="B3"/>
    </sheetView>
  </sheetViews>
  <sheetFormatPr baseColWidth="10" defaultRowHeight="16" x14ac:dyDescent="0.2"/>
  <cols>
    <col min="4" max="4" width="11.1640625" bestFit="1" customWidth="1"/>
  </cols>
  <sheetData>
    <row r="1" spans="1:2" x14ac:dyDescent="0.2">
      <c r="A1" t="s">
        <v>0</v>
      </c>
    </row>
    <row r="2" spans="1:2" x14ac:dyDescent="0.2">
      <c r="A2" t="s">
        <v>3</v>
      </c>
      <c r="B2">
        <f>AVERAGE(8,7,2)/(0.02*10^0)</f>
        <v>283.33333333333331</v>
      </c>
    </row>
    <row r="3" spans="1:2" x14ac:dyDescent="0.2">
      <c r="A3" t="s">
        <v>4</v>
      </c>
      <c r="B3">
        <v>0</v>
      </c>
    </row>
    <row r="20" spans="1:5" x14ac:dyDescent="0.2">
      <c r="A20" t="s">
        <v>18</v>
      </c>
    </row>
    <row r="21" spans="1:5" ht="34" x14ac:dyDescent="0.2">
      <c r="B21" s="1" t="s">
        <v>20</v>
      </c>
      <c r="C21" s="1" t="s">
        <v>21</v>
      </c>
      <c r="D21" s="1" t="s">
        <v>22</v>
      </c>
      <c r="E21" s="1" t="s">
        <v>23</v>
      </c>
    </row>
    <row r="22" spans="1:5" x14ac:dyDescent="0.2">
      <c r="A22" t="s">
        <v>3</v>
      </c>
      <c r="B22">
        <f>AVERAGE(AVERAGE(4,12)/(0.002*10^-5), 4/(0.002*10^-4))</f>
        <v>210000000</v>
      </c>
      <c r="C22">
        <f>AVERAGE(AVERAGE(3,4)/(0.002*10^-1), 15/(0.002*10^-2))</f>
        <v>383749.99999999994</v>
      </c>
      <c r="D22">
        <f>AVERAGE(AVERAGE(5,16)/(0.002*10^-5), 9/(0.002*10^-4))</f>
        <v>285000000</v>
      </c>
      <c r="E22">
        <v>0</v>
      </c>
    </row>
    <row r="23" spans="1:5" x14ac:dyDescent="0.2">
      <c r="A23" t="s">
        <v>4</v>
      </c>
      <c r="B23">
        <f>AVERAGE(7,4,15)/(0.002*10^-5)</f>
        <v>433333333.33333331</v>
      </c>
      <c r="C23">
        <f>AVERAGE(AVERAGE(4,4)/(0.002*10^-3), 5/(0.002*10^-2))</f>
        <v>1125000</v>
      </c>
      <c r="D23">
        <f>AVERAGE(20,27,30)/(0.002*10^-5)</f>
        <v>1283333333.3333333</v>
      </c>
      <c r="E23">
        <f>AVERAGE(AVERAGE(4,15)/(0.002*10^-5), 15/(0.002*10^-4))</f>
        <v>275000000</v>
      </c>
    </row>
    <row r="24" spans="1:5" x14ac:dyDescent="0.2">
      <c r="A24" t="s">
        <v>19</v>
      </c>
      <c r="B24">
        <f>AVERAGE(10,18,17)/(0.002*10^-5)</f>
        <v>750000000</v>
      </c>
      <c r="C24">
        <f>AVERAGE(10/(0.002*10^-4), 3/(0.002*10^-3), 1/(0.002*10^-2))</f>
        <v>17183333.333333332</v>
      </c>
      <c r="D24">
        <f>AVERAGE(19,18,27)/(0.002*10^-5)</f>
        <v>1066666666.6666666</v>
      </c>
      <c r="E24">
        <f>AVERAGE(AVERAGE(15,5)/(0.002*10^-4), 12/(0.002*10^-5))</f>
        <v>325000000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E6ECB-B4C2-D645-8BB0-718159B6785A}">
  <dimension ref="A1:C23"/>
  <sheetViews>
    <sheetView tabSelected="1" workbookViewId="0">
      <selection activeCell="B23" sqref="B23"/>
    </sheetView>
  </sheetViews>
  <sheetFormatPr baseColWidth="10" defaultRowHeight="16" x14ac:dyDescent="0.2"/>
  <sheetData>
    <row r="1" spans="1:3" x14ac:dyDescent="0.2">
      <c r="A1" t="s">
        <v>0</v>
      </c>
    </row>
    <row r="2" spans="1:3" x14ac:dyDescent="0.2">
      <c r="A2" t="s">
        <v>3</v>
      </c>
      <c r="B2">
        <f>AVERAGE(9,7,16)/(0.02*10^0)</f>
        <v>533.33333333333326</v>
      </c>
    </row>
    <row r="3" spans="1:3" x14ac:dyDescent="0.2">
      <c r="A3" t="s">
        <v>4</v>
      </c>
      <c r="B3">
        <f>AVERAGE(1,0,0)/(0.02*10^0)</f>
        <v>16.666666666666664</v>
      </c>
    </row>
    <row r="7" spans="1:3" x14ac:dyDescent="0.2">
      <c r="A7" t="s">
        <v>24</v>
      </c>
    </row>
    <row r="8" spans="1:3" x14ac:dyDescent="0.2">
      <c r="B8" t="s">
        <v>22</v>
      </c>
      <c r="C8" t="s">
        <v>23</v>
      </c>
    </row>
    <row r="9" spans="1:3" x14ac:dyDescent="0.2">
      <c r="A9" t="s">
        <v>25</v>
      </c>
      <c r="B9">
        <f>AVERAGE(9,4,12)/(0.002*10^-1)</f>
        <v>41666.666666666664</v>
      </c>
      <c r="C9">
        <v>0</v>
      </c>
    </row>
    <row r="10" spans="1:3" x14ac:dyDescent="0.2">
      <c r="A10" t="s">
        <v>26</v>
      </c>
      <c r="B10">
        <f>AVERAGE(3,4,3)/(0.002*10^-2)</f>
        <v>166666.66666666666</v>
      </c>
      <c r="C10">
        <v>0</v>
      </c>
    </row>
    <row r="11" spans="1:3" x14ac:dyDescent="0.2">
      <c r="A11" t="s">
        <v>27</v>
      </c>
      <c r="B11">
        <f>AVERAGE(7,9,4)/(0.002*10^-2)</f>
        <v>333333.33333333331</v>
      </c>
      <c r="C11">
        <v>0</v>
      </c>
    </row>
    <row r="14" spans="1:3" x14ac:dyDescent="0.2">
      <c r="A14" t="s">
        <v>1</v>
      </c>
    </row>
    <row r="15" spans="1:3" x14ac:dyDescent="0.2">
      <c r="A15" t="s">
        <v>3</v>
      </c>
      <c r="B15">
        <f>AVERAGE(0,4,5)/(0.002*10^-4)</f>
        <v>14999999.999999998</v>
      </c>
    </row>
    <row r="16" spans="1:3" x14ac:dyDescent="0.2">
      <c r="A16" t="s">
        <v>4</v>
      </c>
      <c r="B16">
        <f>AVERAGE(8,7,7)/(0.002*10^-4)</f>
        <v>36666666.666666664</v>
      </c>
    </row>
    <row r="18" spans="1:3" x14ac:dyDescent="0.2">
      <c r="A18" t="s">
        <v>28</v>
      </c>
    </row>
    <row r="19" spans="1:3" x14ac:dyDescent="0.2">
      <c r="B19" t="s">
        <v>3</v>
      </c>
      <c r="C19" t="s">
        <v>4</v>
      </c>
    </row>
    <row r="20" spans="1:3" x14ac:dyDescent="0.2">
      <c r="A20" t="s">
        <v>25</v>
      </c>
      <c r="B20">
        <f>AVERAGE(7,5,9)/(0.002*10^-1)</f>
        <v>35000</v>
      </c>
      <c r="C20">
        <f>AVERAGE(5,9,4)/(0.002*10^-1)</f>
        <v>30000</v>
      </c>
    </row>
    <row r="21" spans="1:3" x14ac:dyDescent="0.2">
      <c r="A21" t="s">
        <v>26</v>
      </c>
      <c r="B21">
        <f>AVERAGE(11,9,10)/(0.002*10^-1)</f>
        <v>50000</v>
      </c>
      <c r="C21">
        <f>AVERAGE(7,5,5)/(0.002*10^-1)</f>
        <v>28333.333333333332</v>
      </c>
    </row>
    <row r="22" spans="1:3" x14ac:dyDescent="0.2">
      <c r="A22" t="s">
        <v>27</v>
      </c>
      <c r="B22">
        <f>AVERAGE(2,1,2)/(0.002*10^-1)</f>
        <v>8333.3333333333339</v>
      </c>
      <c r="C22">
        <f>AVERAGE(1,0,4)/(0.002*10^-1)</f>
        <v>8333.3333333333339</v>
      </c>
    </row>
    <row r="23" spans="1:3" x14ac:dyDescent="0.2">
      <c r="A23" t="s">
        <v>29</v>
      </c>
      <c r="B23">
        <f>AVERAGE(7,6,6)/(0.002*10^-5)</f>
        <v>316666666.66666663</v>
      </c>
      <c r="C23">
        <f>AVERAGE(7,7,7)/(0.002*10^-5)</f>
        <v>350000000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CFU</vt:lpstr>
      <vt:lpstr>PFU</vt:lpstr>
      <vt:lpstr>Coop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2022-04-20T19:24:43Z</dcterms:created>
  <dcterms:modified xsi:type="dcterms:W3CDTF">2022-04-22T18:48:19Z</dcterms:modified>
</cp:coreProperties>
</file>