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720" windowHeight="13380"/>
  </bookViews>
  <sheets>
    <sheet name="Quantity_Solution" sheetId="2" r:id="rId1"/>
    <sheet name="Computation_Time" sheetId="5" r:id="rId2"/>
    <sheet name="Profit_Allocation" sheetId="3" r:id="rId3"/>
    <sheet name="DP_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<sst xmlns="http://schemas.openxmlformats.org/spreadsheetml/2006/main" count="86" uniqueCount="61">
  <si>
    <t>Real-World Case</t>
  </si>
  <si>
    <t>Bidding Quantity(kWh)</t>
  </si>
  <si>
    <t>Actual Response Quantity(kWh)</t>
  </si>
  <si>
    <t xml:space="preserve">Profit </t>
  </si>
  <si>
    <t>VPP</t>
  </si>
  <si>
    <t xml:space="preserve">User A </t>
  </si>
  <si>
    <t>User B</t>
  </si>
  <si>
    <t>User C</t>
  </si>
  <si>
    <t>Extreme Scenario</t>
  </si>
  <si>
    <t xml:space="preserve">Bidding Quantity </t>
  </si>
  <si>
    <t>Actual Response Quantity</t>
  </si>
  <si>
    <t>Profit</t>
  </si>
  <si>
    <t>Fixed_Ratio_Profit</t>
  </si>
  <si>
    <t>Combination_Time</t>
  </si>
  <si>
    <t>Shapley</t>
  </si>
  <si>
    <t xml:space="preserve">Equal </t>
  </si>
  <si>
    <t>Least</t>
  </si>
  <si>
    <t>Initial</t>
  </si>
  <si>
    <t>Combination</t>
  </si>
  <si>
    <t>Total</t>
  </si>
  <si>
    <t>(Max Individual Time Because it is the profit sum of each member)</t>
  </si>
  <si>
    <t>Least_Core</t>
  </si>
  <si>
    <t>Equal</t>
  </si>
  <si>
    <t xml:space="preserve">Member A </t>
  </si>
  <si>
    <t>Member B</t>
  </si>
  <si>
    <t>Member C</t>
  </si>
  <si>
    <t>Profit_Extreme_Scenario</t>
  </si>
  <si>
    <t>Combinations</t>
  </si>
  <si>
    <t>Actual Profit</t>
  </si>
  <si>
    <t>Extreme Profit</t>
  </si>
  <si>
    <t>A</t>
  </si>
  <si>
    <t>B</t>
  </si>
  <si>
    <t>C</t>
  </si>
  <si>
    <t>A,B</t>
  </si>
  <si>
    <t>A,C</t>
  </si>
  <si>
    <t>B,C</t>
  </si>
  <si>
    <t>A,B,C</t>
  </si>
  <si>
    <t>Allocation_Solution</t>
  </si>
  <si>
    <t>Method</t>
  </si>
  <si>
    <t xml:space="preserve">VPPO </t>
  </si>
  <si>
    <t>User A</t>
  </si>
  <si>
    <t xml:space="preserve">Fixed Ratio </t>
  </si>
  <si>
    <t>Proportion</t>
  </si>
  <si>
    <t xml:space="preserve">Least Core </t>
  </si>
  <si>
    <t>Equal DP</t>
  </si>
  <si>
    <t xml:space="preserve">Individual </t>
  </si>
  <si>
    <t>VPPO</t>
  </si>
  <si>
    <t>Average</t>
  </si>
  <si>
    <t>Deviation</t>
  </si>
  <si>
    <t>Max DP</t>
  </si>
  <si>
    <t>Sustainability</t>
  </si>
  <si>
    <t>DP in Range</t>
  </si>
  <si>
    <t>Normal</t>
  </si>
  <si>
    <t>Least Core</t>
  </si>
  <si>
    <t>Individual Satisfaction</t>
  </si>
  <si>
    <t>Overall Willingness</t>
  </si>
  <si>
    <t>Extreme Willingness</t>
  </si>
  <si>
    <t>Fairness</t>
  </si>
  <si>
    <t>Computational Time</t>
  </si>
  <si>
    <t>Proposed Method</t>
  </si>
  <si>
    <t>Nucleolus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</si>
</sst>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_);[Red]\(0\)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tabSelected="1" workbookViewId="0">
      <selection activeCell="A18" sqref="A16:D18"/>
    </sheetView>
  </sheetViews>
  <sheetFormatPr defaultColWidth="9" defaultRowHeight="13.8" outlineLevelCol="6"/>
  <cols>
    <col min="1" max="1" width="44.5555555555556" customWidth="1"/>
    <col min="2" max="2" width="43" customWidth="1"/>
    <col min="3" max="3" width="44.3333333333333" customWidth="1"/>
    <col min="4" max="4" width="43.3333333333333" customWidth="1"/>
    <col min="5" max="6" width="9.55555555555556" customWidth="1"/>
  </cols>
  <sheetData>
    <row r="1" spans="1:4">
      <c r="A1" s="3" t="s">
        <v>0</v>
      </c>
      <c r="B1" s="3"/>
      <c r="C1" s="3"/>
      <c r="D1" s="3"/>
    </row>
    <row r="2" spans="2:4">
      <c r="B2" t="s">
        <v>1</v>
      </c>
      <c r="C2" t="s">
        <v>2</v>
      </c>
      <c r="D2" t="s">
        <v>3</v>
      </c>
    </row>
    <row r="3" spans="1:5">
      <c r="A3" t="s">
        <v>4</v>
      </c>
      <c r="B3" s="4">
        <v>8812.25</v>
      </c>
      <c r="C3" s="4">
        <v>9060.25</v>
      </c>
      <c r="D3" s="1">
        <f>C3*3.5</f>
        <v>31710.875</v>
      </c>
      <c r="E3" s="1">
        <f>D3*0.15</f>
        <v>4756.63125</v>
      </c>
    </row>
    <row r="4" spans="1:5">
      <c r="A4" t="s">
        <v>5</v>
      </c>
      <c r="B4" s="4">
        <v>3047.75</v>
      </c>
      <c r="C4" s="4">
        <v>3045.25</v>
      </c>
      <c r="D4" s="1">
        <f t="shared" ref="D4:D6" si="0">C4*3.5</f>
        <v>10658.375</v>
      </c>
      <c r="E4" s="1">
        <f>D4*0.85</f>
        <v>9059.61875</v>
      </c>
    </row>
    <row r="5" spans="1:5">
      <c r="A5" t="s">
        <v>6</v>
      </c>
      <c r="B5" s="4">
        <v>5618.25</v>
      </c>
      <c r="C5" s="4">
        <v>5875.75</v>
      </c>
      <c r="D5" s="1">
        <f t="shared" si="0"/>
        <v>20565.125</v>
      </c>
      <c r="E5" s="1">
        <f t="shared" ref="E5:E6" si="1">D5*0.85</f>
        <v>17480.35625</v>
      </c>
    </row>
    <row r="6" spans="1:5">
      <c r="A6" t="s">
        <v>7</v>
      </c>
      <c r="B6" s="4">
        <v>146</v>
      </c>
      <c r="C6" s="4">
        <v>139</v>
      </c>
      <c r="D6" s="1">
        <f t="shared" si="0"/>
        <v>486.5</v>
      </c>
      <c r="E6" s="1">
        <f t="shared" si="1"/>
        <v>413.525</v>
      </c>
    </row>
    <row r="7" spans="1:4">
      <c r="A7" s="3" t="s">
        <v>8</v>
      </c>
      <c r="B7" s="3"/>
      <c r="C7" s="3"/>
      <c r="D7" s="3"/>
    </row>
    <row r="8" spans="2:6">
      <c r="B8" t="s">
        <v>9</v>
      </c>
      <c r="C8" t="s">
        <v>10</v>
      </c>
      <c r="D8" t="s">
        <v>11</v>
      </c>
      <c r="F8" t="s">
        <v>12</v>
      </c>
    </row>
    <row r="9" spans="1:6">
      <c r="A9" t="s">
        <v>4</v>
      </c>
      <c r="B9" s="4">
        <v>8812.25</v>
      </c>
      <c r="C9" s="1">
        <f>SUM(C10:C12)</f>
        <v>7250</v>
      </c>
      <c r="D9">
        <f>C9*3.5</f>
        <v>25375</v>
      </c>
      <c r="E9">
        <f>C9/B9</f>
        <v>0.822718374989361</v>
      </c>
      <c r="F9">
        <f>C9*3.5*0.15</f>
        <v>3806.25</v>
      </c>
    </row>
    <row r="10" spans="1:7">
      <c r="A10" t="s">
        <v>5</v>
      </c>
      <c r="B10" s="4">
        <v>3047.75</v>
      </c>
      <c r="C10" s="1">
        <v>2000</v>
      </c>
      <c r="D10">
        <f t="shared" ref="D10:D12" si="2">C10*3.5</f>
        <v>7000</v>
      </c>
      <c r="E10">
        <f>C10/B10</f>
        <v>0.656221802969404</v>
      </c>
      <c r="F10">
        <f>C10*3.5*0.85</f>
        <v>5950</v>
      </c>
      <c r="G10" s="4"/>
    </row>
    <row r="11" spans="1:6">
      <c r="A11" t="s">
        <v>6</v>
      </c>
      <c r="B11" s="4">
        <v>5618.25</v>
      </c>
      <c r="C11" s="1">
        <v>5000</v>
      </c>
      <c r="D11">
        <f t="shared" si="2"/>
        <v>17500</v>
      </c>
      <c r="E11">
        <f>C11/B11</f>
        <v>0.889956837093401</v>
      </c>
      <c r="F11">
        <f>C11*3.5*0.85</f>
        <v>14875</v>
      </c>
    </row>
    <row r="12" spans="1:6">
      <c r="A12" t="s">
        <v>7</v>
      </c>
      <c r="B12" s="4">
        <v>146</v>
      </c>
      <c r="C12" s="1">
        <v>250</v>
      </c>
      <c r="D12">
        <f t="shared" si="2"/>
        <v>875</v>
      </c>
      <c r="E12">
        <f>C12/B12</f>
        <v>1.71232876712329</v>
      </c>
      <c r="F12">
        <f>C12*3.5*0.85</f>
        <v>743.75</v>
      </c>
    </row>
    <row r="13" spans="2:6">
      <c r="B13" s="4">
        <f>B11+B12</f>
        <v>5764.25</v>
      </c>
      <c r="F13">
        <f>SUM(F9:F12)</f>
        <v>25375</v>
      </c>
    </row>
    <row r="14" spans="1:4">
      <c r="A14" s="3"/>
      <c r="B14" s="3"/>
      <c r="C14" s="3"/>
      <c r="D14" s="3"/>
    </row>
    <row r="15" spans="2:2">
      <c r="B15" s="4"/>
    </row>
    <row r="16" spans="4:4">
      <c r="D16" s="1"/>
    </row>
    <row r="17" spans="2:2">
      <c r="B17" s="1"/>
    </row>
    <row r="19" spans="2:2">
      <c r="B19" s="4"/>
    </row>
    <row r="21" spans="2:2">
      <c r="B21" s="1"/>
    </row>
    <row r="22" spans="2:2"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4"/>
    </row>
    <row r="26" spans="1:2">
      <c r="A26" s="1"/>
      <c r="B26" s="4"/>
    </row>
    <row r="34" spans="3:6">
      <c r="C34" s="1"/>
      <c r="D34" s="1"/>
      <c r="E34" s="1"/>
      <c r="F34" s="1"/>
    </row>
    <row r="43" spans="2:6">
      <c r="B43" s="5"/>
      <c r="C43"/>
      <c r="D43"/>
      <c r="E43" s="5"/>
      <c r="F43" s="1"/>
    </row>
  </sheetData>
  <mergeCells count="3">
    <mergeCell ref="A1:D1"/>
    <mergeCell ref="A7:D7"/>
    <mergeCell ref="A14:D14"/>
  </mergeCell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H12" sqref="H12"/>
    </sheetView>
  </sheetViews>
  <sheetFormatPr defaultColWidth="9" defaultRowHeight="13.8"/>
  <cols>
    <col min="3" max="3" width="10.6666666666667"/>
  </cols>
  <sheetData>
    <row r="1" spans="1:10">
      <c r="A1" s="6" t="s">
        <v>13</v>
      </c>
      <c r="B1" s="3"/>
      <c r="C1" s="3"/>
      <c r="D1" s="3"/>
      <c r="E1" s="3"/>
      <c r="H1" s="2" t="s">
        <v>14</v>
      </c>
      <c r="I1" s="2" t="s">
        <v>15</v>
      </c>
      <c r="J1" s="2" t="s">
        <v>16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G2" s="2" t="s">
        <v>17</v>
      </c>
      <c r="H2">
        <v>0.0035179</v>
      </c>
      <c r="I2">
        <v>0.001036</v>
      </c>
      <c r="J2">
        <v>0.0662848</v>
      </c>
    </row>
    <row r="3" spans="1:10">
      <c r="A3">
        <v>0</v>
      </c>
      <c r="B3">
        <v>0</v>
      </c>
      <c r="C3">
        <v>0</v>
      </c>
      <c r="D3">
        <v>1</v>
      </c>
      <c r="E3">
        <v>0.0740823</v>
      </c>
      <c r="G3" s="2" t="s">
        <v>18</v>
      </c>
      <c r="H3">
        <v>0.9641811</v>
      </c>
      <c r="I3">
        <v>0.5368423</v>
      </c>
      <c r="J3">
        <v>0.9641811</v>
      </c>
    </row>
    <row r="4" spans="1:10">
      <c r="A4">
        <v>0</v>
      </c>
      <c r="B4">
        <v>0</v>
      </c>
      <c r="C4">
        <v>1</v>
      </c>
      <c r="D4">
        <v>0</v>
      </c>
      <c r="E4">
        <v>0.0704857</v>
      </c>
      <c r="G4" s="2" t="s">
        <v>19</v>
      </c>
      <c r="H4">
        <f>H3+H2</f>
        <v>0.967699</v>
      </c>
      <c r="I4">
        <f t="shared" ref="I4:J4" si="0">I3+I2</f>
        <v>0.5378783</v>
      </c>
      <c r="J4">
        <f t="shared" si="0"/>
        <v>1.0304659</v>
      </c>
    </row>
    <row r="5" spans="1:10">
      <c r="A5">
        <v>0</v>
      </c>
      <c r="B5">
        <v>0</v>
      </c>
      <c r="C5">
        <v>1</v>
      </c>
      <c r="D5">
        <v>1</v>
      </c>
      <c r="E5">
        <v>0.0740823</v>
      </c>
      <c r="H5">
        <f>1-(H4-I4)/(J4-I4)</f>
        <v>0.127422817789161</v>
      </c>
      <c r="I5">
        <f>1-(I4-I4)/(J4-I4)</f>
        <v>1</v>
      </c>
      <c r="J5">
        <v>0</v>
      </c>
    </row>
    <row r="6" spans="1:5">
      <c r="A6">
        <v>0</v>
      </c>
      <c r="B6">
        <v>1</v>
      </c>
      <c r="C6">
        <v>0</v>
      </c>
      <c r="D6">
        <v>0</v>
      </c>
      <c r="E6">
        <v>0.0641205</v>
      </c>
    </row>
    <row r="7" spans="1:5">
      <c r="A7">
        <v>0</v>
      </c>
      <c r="B7">
        <v>1</v>
      </c>
      <c r="C7">
        <v>0</v>
      </c>
      <c r="D7">
        <v>1</v>
      </c>
      <c r="E7">
        <v>0.0740823</v>
      </c>
    </row>
    <row r="8" spans="1:5">
      <c r="A8">
        <v>0</v>
      </c>
      <c r="B8">
        <v>1</v>
      </c>
      <c r="C8">
        <v>1</v>
      </c>
      <c r="D8">
        <v>0</v>
      </c>
      <c r="E8">
        <v>0.0704857</v>
      </c>
    </row>
    <row r="9" spans="1:6">
      <c r="A9">
        <v>0</v>
      </c>
      <c r="B9">
        <v>1</v>
      </c>
      <c r="C9">
        <v>1</v>
      </c>
      <c r="D9">
        <v>1</v>
      </c>
      <c r="E9">
        <v>0.0740823</v>
      </c>
      <c r="F9" s="2" t="s">
        <v>20</v>
      </c>
    </row>
    <row r="10" spans="1:5">
      <c r="A10">
        <v>1</v>
      </c>
      <c r="B10">
        <v>0</v>
      </c>
      <c r="C10">
        <v>0</v>
      </c>
      <c r="D10">
        <v>0</v>
      </c>
      <c r="E10">
        <v>0</v>
      </c>
    </row>
    <row r="11" spans="1:5">
      <c r="A11">
        <v>1</v>
      </c>
      <c r="B11">
        <v>0</v>
      </c>
      <c r="C11">
        <v>0</v>
      </c>
      <c r="D11">
        <v>1</v>
      </c>
      <c r="E11">
        <v>0.0740823</v>
      </c>
    </row>
    <row r="12" spans="1:5">
      <c r="A12">
        <v>1</v>
      </c>
      <c r="B12">
        <v>0</v>
      </c>
      <c r="C12">
        <v>1</v>
      </c>
      <c r="D12">
        <v>0</v>
      </c>
      <c r="E12">
        <v>0.0704857</v>
      </c>
    </row>
    <row r="13" spans="1:5">
      <c r="A13">
        <v>1</v>
      </c>
      <c r="B13">
        <v>0</v>
      </c>
      <c r="C13">
        <v>1</v>
      </c>
      <c r="D13">
        <v>1</v>
      </c>
      <c r="E13">
        <v>0.0666758</v>
      </c>
    </row>
    <row r="14" spans="1:5">
      <c r="A14">
        <v>1</v>
      </c>
      <c r="B14">
        <v>1</v>
      </c>
      <c r="C14">
        <v>0</v>
      </c>
      <c r="D14">
        <v>0</v>
      </c>
      <c r="E14">
        <v>0.0641205</v>
      </c>
    </row>
    <row r="15" spans="1:5">
      <c r="A15">
        <v>1</v>
      </c>
      <c r="B15">
        <v>1</v>
      </c>
      <c r="C15">
        <v>0</v>
      </c>
      <c r="D15">
        <v>1</v>
      </c>
      <c r="E15">
        <v>0.0640035</v>
      </c>
    </row>
    <row r="16" spans="1:5">
      <c r="A16">
        <v>1</v>
      </c>
      <c r="B16">
        <v>1</v>
      </c>
      <c r="C16">
        <v>1</v>
      </c>
      <c r="D16">
        <v>0</v>
      </c>
      <c r="E16">
        <v>0.0612375</v>
      </c>
    </row>
    <row r="17" spans="1:5">
      <c r="A17">
        <v>1</v>
      </c>
      <c r="B17">
        <v>1</v>
      </c>
      <c r="C17">
        <v>1</v>
      </c>
      <c r="D17">
        <v>1</v>
      </c>
      <c r="E17">
        <v>0.0621547</v>
      </c>
    </row>
    <row r="20" spans="1:3">
      <c r="A20" s="2" t="s">
        <v>14</v>
      </c>
      <c r="B20" s="2" t="s">
        <v>21</v>
      </c>
      <c r="C20" s="2" t="s">
        <v>22</v>
      </c>
    </row>
    <row r="21" spans="1:3">
      <c r="A21">
        <f>SUM(E2:E17)</f>
        <v>0.9641811</v>
      </c>
      <c r="B21">
        <v>0.9641811</v>
      </c>
      <c r="C21">
        <f>E17+E16+E15+E13+E9+E10+E6+E3+E4</f>
        <v>0.5368423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"/>
  <sheetViews>
    <sheetView workbookViewId="0">
      <selection activeCell="H22" sqref="H22"/>
    </sheetView>
  </sheetViews>
  <sheetFormatPr defaultColWidth="9" defaultRowHeight="13.8"/>
  <cols>
    <col min="1" max="1" width="13.1111111111111" customWidth="1"/>
    <col min="2" max="3" width="8.77777777777778" customWidth="1"/>
    <col min="4" max="4" width="9.55555555555556" customWidth="1"/>
    <col min="5" max="5" width="8.77777777777778" customWidth="1"/>
    <col min="12" max="12" width="10.4444444444444"/>
    <col min="16" max="16" width="12.6666666666667"/>
  </cols>
  <sheetData>
    <row r="1" spans="1:10">
      <c r="A1" t="s">
        <v>23</v>
      </c>
      <c r="B1" t="s">
        <v>24</v>
      </c>
      <c r="C1" t="s">
        <v>25</v>
      </c>
      <c r="D1" t="s">
        <v>26</v>
      </c>
      <c r="H1" t="s">
        <v>27</v>
      </c>
      <c r="I1" t="s">
        <v>28</v>
      </c>
      <c r="J1" t="s">
        <v>29</v>
      </c>
    </row>
    <row r="2" spans="1:10">
      <c r="A2">
        <v>0</v>
      </c>
      <c r="B2">
        <v>0</v>
      </c>
      <c r="C2">
        <v>0</v>
      </c>
      <c r="D2">
        <v>0</v>
      </c>
      <c r="H2" t="s">
        <v>30</v>
      </c>
      <c r="I2">
        <v>10658.375</v>
      </c>
      <c r="J2">
        <v>0</v>
      </c>
    </row>
    <row r="3" spans="1:10">
      <c r="A3">
        <v>0</v>
      </c>
      <c r="B3">
        <v>0</v>
      </c>
      <c r="C3">
        <v>1</v>
      </c>
      <c r="D3">
        <f>146*3.5*1.3</f>
        <v>664.3</v>
      </c>
      <c r="H3" t="s">
        <v>31</v>
      </c>
      <c r="I3">
        <v>20565.125</v>
      </c>
      <c r="J3">
        <f>5000*3.5</f>
        <v>17500</v>
      </c>
    </row>
    <row r="4" spans="1:10">
      <c r="A4">
        <v>0</v>
      </c>
      <c r="B4">
        <v>1</v>
      </c>
      <c r="C4">
        <v>0</v>
      </c>
      <c r="D4">
        <f>5000*3.5</f>
        <v>17500</v>
      </c>
      <c r="H4" t="s">
        <v>32</v>
      </c>
      <c r="I4">
        <v>486.5</v>
      </c>
      <c r="J4">
        <f>146*3.5*1.3</f>
        <v>664.3</v>
      </c>
    </row>
    <row r="5" spans="1:10">
      <c r="A5">
        <v>0</v>
      </c>
      <c r="B5">
        <v>1</v>
      </c>
      <c r="C5">
        <v>1</v>
      </c>
      <c r="D5">
        <f>5250*3.5</f>
        <v>18375</v>
      </c>
      <c r="H5" t="s">
        <v>33</v>
      </c>
      <c r="I5">
        <v>31223.5</v>
      </c>
      <c r="J5">
        <f>5250*3.5</f>
        <v>18375</v>
      </c>
    </row>
    <row r="6" spans="1:10">
      <c r="A6">
        <v>1</v>
      </c>
      <c r="B6">
        <v>0</v>
      </c>
      <c r="C6">
        <v>0</v>
      </c>
      <c r="D6">
        <v>0</v>
      </c>
      <c r="H6" t="s">
        <v>34</v>
      </c>
      <c r="I6">
        <v>11144.875</v>
      </c>
      <c r="J6">
        <v>0</v>
      </c>
    </row>
    <row r="7" spans="1:10">
      <c r="A7">
        <v>1</v>
      </c>
      <c r="B7">
        <v>0</v>
      </c>
      <c r="C7">
        <v>1</v>
      </c>
      <c r="D7">
        <v>0</v>
      </c>
      <c r="H7" t="s">
        <v>35</v>
      </c>
      <c r="I7">
        <v>21051.625</v>
      </c>
      <c r="J7">
        <f>5250*3.5</f>
        <v>18375</v>
      </c>
    </row>
    <row r="8" spans="1:10">
      <c r="A8">
        <v>1</v>
      </c>
      <c r="B8">
        <v>1</v>
      </c>
      <c r="C8">
        <v>0</v>
      </c>
      <c r="D8">
        <f>24500</f>
        <v>24500</v>
      </c>
      <c r="H8" t="s">
        <v>36</v>
      </c>
      <c r="I8">
        <v>31710</v>
      </c>
      <c r="J8">
        <f>7250*3.5</f>
        <v>25375</v>
      </c>
    </row>
    <row r="9" spans="1:4">
      <c r="A9">
        <v>1</v>
      </c>
      <c r="B9">
        <v>1</v>
      </c>
      <c r="C9">
        <v>1</v>
      </c>
      <c r="D9">
        <f>7250*3.5</f>
        <v>25375</v>
      </c>
    </row>
    <row r="10" spans="13:15">
      <c r="M10" s="4"/>
      <c r="N10" s="4"/>
      <c r="O10" s="4"/>
    </row>
    <row r="11" spans="1:20">
      <c r="A11" s="3" t="s">
        <v>37</v>
      </c>
      <c r="B11" s="3"/>
      <c r="C11" s="3"/>
      <c r="D11" s="3"/>
      <c r="E11" s="3"/>
      <c r="Q11" s="5"/>
      <c r="R11" s="5"/>
      <c r="S11" s="5"/>
      <c r="T11" s="5"/>
    </row>
    <row r="12" spans="1:15">
      <c r="A12" t="s">
        <v>38</v>
      </c>
      <c r="B12" t="s">
        <v>39</v>
      </c>
      <c r="C12" t="s">
        <v>40</v>
      </c>
      <c r="D12" t="s">
        <v>6</v>
      </c>
      <c r="E12" t="s">
        <v>7</v>
      </c>
      <c r="O12" s="5"/>
    </row>
    <row r="13" spans="1:15">
      <c r="A13" t="s">
        <v>41</v>
      </c>
      <c r="B13" s="1">
        <v>3806.25</v>
      </c>
      <c r="C13" s="1">
        <v>5950</v>
      </c>
      <c r="D13" s="1">
        <v>14875</v>
      </c>
      <c r="E13" s="1">
        <v>743.75</v>
      </c>
      <c r="F13" s="1">
        <v>0.5</v>
      </c>
      <c r="O13" s="5"/>
    </row>
    <row r="14" spans="1:15">
      <c r="A14" t="s">
        <v>14</v>
      </c>
      <c r="B14" s="1">
        <v>2348.20833333333</v>
      </c>
      <c r="C14" s="1">
        <v>2277.975</v>
      </c>
      <c r="D14" s="1">
        <v>20069.6416666666</v>
      </c>
      <c r="E14" s="1">
        <v>679.174999999999</v>
      </c>
      <c r="F14" s="1">
        <v>1</v>
      </c>
      <c r="O14" s="5"/>
    </row>
    <row r="15" spans="1:6">
      <c r="A15" t="s">
        <v>42</v>
      </c>
      <c r="B15" s="1">
        <v>0</v>
      </c>
      <c r="C15" s="1">
        <v>0</v>
      </c>
      <c r="D15" s="1">
        <v>24446.9921769625</v>
      </c>
      <c r="E15" s="1">
        <v>928.007823037496</v>
      </c>
      <c r="F15" s="1">
        <v>1</v>
      </c>
    </row>
    <row r="16" spans="1:6">
      <c r="A16" t="s">
        <v>43</v>
      </c>
      <c r="B16" s="1">
        <v>6894.65</v>
      </c>
      <c r="C16" s="1">
        <v>105.349999999998</v>
      </c>
      <c r="D16" s="1">
        <v>17605.35</v>
      </c>
      <c r="E16" s="1">
        <v>769.649999999998</v>
      </c>
      <c r="F16" s="1">
        <v>1</v>
      </c>
    </row>
    <row r="17" spans="1:6">
      <c r="A17" t="s">
        <v>44</v>
      </c>
      <c r="B17" s="1">
        <v>2331.95468730378</v>
      </c>
      <c r="C17" s="1">
        <v>2263.81388923772</v>
      </c>
      <c r="D17" s="1">
        <v>20046.7906253924</v>
      </c>
      <c r="E17" s="1">
        <v>732.440798066055</v>
      </c>
      <c r="F17" s="1">
        <v>1</v>
      </c>
    </row>
    <row r="18" spans="1:5">
      <c r="A18" t="s">
        <v>45</v>
      </c>
      <c r="B18" s="1">
        <v>0</v>
      </c>
      <c r="C18" s="1">
        <v>0</v>
      </c>
      <c r="D18" s="1">
        <v>17500</v>
      </c>
      <c r="E18" s="1">
        <v>664.3</v>
      </c>
    </row>
  </sheetData>
  <mergeCells count="1">
    <mergeCell ref="A11:E11"/>
  </mergeCell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7"/>
  <sheetViews>
    <sheetView workbookViewId="0">
      <selection activeCell="F5" sqref="F5"/>
    </sheetView>
  </sheetViews>
  <sheetFormatPr defaultColWidth="9" defaultRowHeight="13.8"/>
  <cols>
    <col min="1" max="1" width="17.6666666666667" customWidth="1"/>
    <col min="2" max="2" width="30.3333333333333" customWidth="1"/>
    <col min="3" max="3" width="39.4444444444444" customWidth="1"/>
    <col min="4" max="4" width="22.8888888888889" customWidth="1"/>
    <col min="5" max="5" width="27.5555555555556" customWidth="1"/>
    <col min="10" max="10" width="13.4444444444444" customWidth="1"/>
    <col min="11" max="11" width="15.4444444444444" customWidth="1"/>
    <col min="12" max="12" width="31.1111111111111" customWidth="1"/>
  </cols>
  <sheetData>
    <row r="2" spans="2:13">
      <c r="B2" t="s">
        <v>46</v>
      </c>
      <c r="C2" t="s">
        <v>40</v>
      </c>
      <c r="D2" t="s">
        <v>6</v>
      </c>
      <c r="E2" t="s">
        <v>7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48</v>
      </c>
      <c r="M2" t="s">
        <v>49</v>
      </c>
    </row>
    <row r="3" spans="1:13">
      <c r="A3" t="s">
        <v>14</v>
      </c>
      <c r="B3" s="1">
        <v>2.07072413364799</v>
      </c>
      <c r="C3" s="1">
        <v>2.07290466313282</v>
      </c>
      <c r="D3" s="1">
        <v>2.06462963383351</v>
      </c>
      <c r="E3" s="1">
        <v>10</v>
      </c>
      <c r="F3" s="1">
        <f>AVERAGE(B3:E3)</f>
        <v>4.05206460765358</v>
      </c>
      <c r="G3" s="1">
        <f>MAX(B3:E3)-MIN(B3:E3)</f>
        <v>7.93537036616649</v>
      </c>
      <c r="H3" s="1">
        <f>MAX(B3:E3)</f>
        <v>10</v>
      </c>
      <c r="I3">
        <v>1</v>
      </c>
      <c r="J3">
        <v>0.75</v>
      </c>
      <c r="K3">
        <f t="shared" ref="K3:M5" si="0">1-(F3-MIN(F$3:F$5))/(MAX(F$3:F$5)-MIN(F$3:F$5))</f>
        <v>0.381593025089269</v>
      </c>
      <c r="L3">
        <f t="shared" si="0"/>
        <v>0.202808646962249</v>
      </c>
      <c r="M3">
        <f t="shared" si="0"/>
        <v>0</v>
      </c>
    </row>
    <row r="4" spans="1:13">
      <c r="A4" t="s">
        <v>53</v>
      </c>
      <c r="B4" s="1">
        <v>0.045839890349763</v>
      </c>
      <c r="C4" s="1">
        <v>10</v>
      </c>
      <c r="D4" s="1">
        <v>10</v>
      </c>
      <c r="E4" s="1">
        <v>1</v>
      </c>
      <c r="F4" s="1">
        <f t="shared" ref="F4:F5" si="1">AVERAGE(B4:E4)</f>
        <v>5.26145997258744</v>
      </c>
      <c r="G4" s="1">
        <f t="shared" ref="G4:G5" si="2">MAX(B4:E4)-MIN(B4:E4)</f>
        <v>9.95416010965024</v>
      </c>
      <c r="H4" s="1">
        <f t="shared" ref="H4:H5" si="3">MAX(B4:E4)</f>
        <v>10</v>
      </c>
      <c r="I4">
        <v>1</v>
      </c>
      <c r="J4">
        <v>0.5</v>
      </c>
      <c r="K4">
        <f t="shared" si="0"/>
        <v>0</v>
      </c>
      <c r="L4">
        <f t="shared" si="0"/>
        <v>0</v>
      </c>
      <c r="M4">
        <f t="shared" si="0"/>
        <v>0</v>
      </c>
    </row>
    <row r="5" spans="1:13">
      <c r="A5" t="s">
        <v>44</v>
      </c>
      <c r="B5" s="1">
        <v>2.0921269779633</v>
      </c>
      <c r="C5" s="1">
        <v>2.0921269779633</v>
      </c>
      <c r="D5" s="1">
        <v>2.0921269779633</v>
      </c>
      <c r="E5" s="1">
        <v>2.09212697796326</v>
      </c>
      <c r="F5" s="1">
        <f t="shared" si="1"/>
        <v>2.09212697796329</v>
      </c>
      <c r="G5" s="1">
        <f t="shared" si="2"/>
        <v>3.99680288865056e-14</v>
      </c>
      <c r="H5" s="1">
        <f t="shared" si="3"/>
        <v>2.0921269779633</v>
      </c>
      <c r="I5">
        <v>1</v>
      </c>
      <c r="J5">
        <v>1</v>
      </c>
      <c r="K5">
        <f t="shared" si="0"/>
        <v>1</v>
      </c>
      <c r="L5">
        <f t="shared" si="0"/>
        <v>1</v>
      </c>
      <c r="M5">
        <f t="shared" si="0"/>
        <v>1</v>
      </c>
    </row>
    <row r="9" spans="2:6">
      <c r="B9" t="s">
        <v>50</v>
      </c>
      <c r="C9" t="s">
        <v>51</v>
      </c>
      <c r="D9" t="s">
        <v>52</v>
      </c>
      <c r="E9" t="s">
        <v>48</v>
      </c>
      <c r="F9" t="s">
        <v>49</v>
      </c>
    </row>
    <row r="10" spans="1:7">
      <c r="A10" t="s">
        <v>14</v>
      </c>
      <c r="B10">
        <v>1</v>
      </c>
      <c r="C10">
        <v>0.75</v>
      </c>
      <c r="D10">
        <v>0.381593025089269</v>
      </c>
      <c r="E10">
        <v>0.202808646962249</v>
      </c>
      <c r="F10">
        <v>0</v>
      </c>
      <c r="G10">
        <v>16</v>
      </c>
    </row>
    <row r="11" spans="1:7">
      <c r="A11" t="s">
        <v>53</v>
      </c>
      <c r="B11">
        <v>1</v>
      </c>
      <c r="C11">
        <v>0.5</v>
      </c>
      <c r="D11">
        <v>0</v>
      </c>
      <c r="E11">
        <v>0</v>
      </c>
      <c r="F11">
        <v>0</v>
      </c>
      <c r="G11">
        <v>16</v>
      </c>
    </row>
    <row r="12" spans="1:7">
      <c r="A12" t="s">
        <v>44</v>
      </c>
      <c r="B12">
        <v>1</v>
      </c>
      <c r="C12">
        <v>1</v>
      </c>
      <c r="D12">
        <v>1</v>
      </c>
      <c r="E12">
        <v>1</v>
      </c>
      <c r="F12">
        <v>1</v>
      </c>
      <c r="G12">
        <v>9</v>
      </c>
    </row>
    <row r="14" spans="2:7">
      <c r="B14" t="s">
        <v>50</v>
      </c>
      <c r="C14" t="s">
        <v>54</v>
      </c>
      <c r="D14" t="s">
        <v>55</v>
      </c>
      <c r="E14" t="s">
        <v>56</v>
      </c>
      <c r="F14" t="s">
        <v>57</v>
      </c>
      <c r="G14" t="s">
        <v>58</v>
      </c>
    </row>
    <row r="15" spans="1:7">
      <c r="A15" s="2" t="s">
        <v>59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>
      <c r="A16" t="s">
        <v>14</v>
      </c>
      <c r="B16">
        <v>1</v>
      </c>
      <c r="C16">
        <v>0.75</v>
      </c>
      <c r="D16">
        <v>0.381593025089269</v>
      </c>
      <c r="E16">
        <v>0.381593025089269</v>
      </c>
      <c r="F16">
        <v>0.202808646962249</v>
      </c>
      <c r="G16">
        <v>0.126499191227774</v>
      </c>
    </row>
    <row r="17" spans="1:7">
      <c r="A17" s="2" t="s">
        <v>60</v>
      </c>
      <c r="B17">
        <v>1</v>
      </c>
      <c r="C17">
        <v>0.5</v>
      </c>
      <c r="D17">
        <v>0</v>
      </c>
      <c r="E17">
        <v>0</v>
      </c>
      <c r="F17">
        <v>0</v>
      </c>
      <c r="G17">
        <v>0</v>
      </c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Quantity_Solution</vt:lpstr>
      <vt:lpstr>Computation_Time</vt:lpstr>
      <vt:lpstr>Profit_Allocation</vt:lpstr>
      <vt:lpstr>DP_Analysis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世超 王</dc:creator>
  <cp:lastModifiedBy>The W</cp:lastModifiedBy>
  <dcterms:created xsi:type="dcterms:W3CDTF">2025-05-30T09:45:00Z</dcterms:created>
  <dcterms:modified xsi:type="dcterms:W3CDTF">2025-07-31T09:56:19Z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85154D0D8367464486DED6718A8E1617_12</vt:lpwstr>
  </property>
  <property fmtid="{D5CDD505-2E9C-101B-9397-08002B2CF9AE}" pid="3" name="KSOProductBuildVer">
    <vt:lpwstr>2052-12.1.0.21915</vt:lpwstr>
  </property>
</Properties>
</file>