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bistu\Downloads\"/>
    </mc:Choice>
  </mc:AlternateContent>
  <xr:revisionPtr revIDLastSave="0" documentId="13_ncr:1_{734D001F-EB6F-4B6D-8A20-D49FC0ECF067}" xr6:coauthVersionLast="47" xr6:coauthVersionMax="47" xr10:uidLastSave="{00000000-0000-0000-0000-000000000000}"/>
  <bookViews>
    <workbookView xWindow="-28920" yWindow="-120" windowWidth="29040" windowHeight="15720" tabRatio="583" xr2:uid="{00000000-000D-0000-FFFF-FFFF00000000}"/>
  </bookViews>
  <sheets>
    <sheet name="Project Plan" sheetId="1" r:id="rId1"/>
    <sheet name="Project Schedule" sheetId="2" r:id="rId2"/>
  </sheets>
  <definedNames>
    <definedName name="_xlnm._FilterDatabase" localSheetId="0" hidden="1">'Project Plan'!$A$1:$L$6</definedName>
    <definedName name="Display_Week">'Project Schedule'!$F$4</definedName>
    <definedName name="_xlnm.Print_Titles" localSheetId="1">'Project Schedule'!$4:$6</definedName>
    <definedName name="Project_Start">'Project Schedule'!$F$3</definedName>
    <definedName name="task_end" localSheetId="1">'Project Schedule'!$G1</definedName>
    <definedName name="task_progress" localSheetId="1">'Project Schedule'!$E1</definedName>
    <definedName name="task_start" localSheetId="1">'Project Schedule'!$F1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B32" i="2"/>
  <c r="C32" i="2"/>
  <c r="D32" i="2"/>
  <c r="E32" i="2"/>
  <c r="B33" i="2"/>
  <c r="C33" i="2"/>
  <c r="D33" i="2"/>
  <c r="E33" i="2"/>
  <c r="B34" i="2"/>
  <c r="C34" i="2"/>
  <c r="D34" i="2"/>
  <c r="E34" i="2"/>
  <c r="E31" i="2"/>
  <c r="D31" i="2"/>
  <c r="C31" i="2"/>
  <c r="B31" i="2"/>
  <c r="D21" i="1"/>
  <c r="D20" i="1"/>
  <c r="D19" i="1"/>
  <c r="E29" i="2"/>
  <c r="D29" i="2"/>
  <c r="C29" i="2"/>
  <c r="B29" i="2"/>
  <c r="E27" i="2"/>
  <c r="E26" i="2"/>
  <c r="D27" i="2"/>
  <c r="C27" i="2"/>
  <c r="B27" i="2"/>
  <c r="D26" i="2"/>
  <c r="C26" i="2"/>
  <c r="B26" i="2"/>
  <c r="D18" i="1"/>
  <c r="D17" i="1"/>
  <c r="D16" i="1"/>
  <c r="D15" i="1"/>
  <c r="B3" i="1"/>
  <c r="B4" i="1"/>
  <c r="B5" i="1"/>
  <c r="B6" i="1"/>
  <c r="B7" i="1"/>
  <c r="B8" i="1"/>
  <c r="B9" i="1"/>
  <c r="B10" i="1"/>
  <c r="B11" i="1"/>
  <c r="B12" i="1"/>
  <c r="B13" i="1"/>
  <c r="B14" i="1"/>
  <c r="D3" i="1"/>
  <c r="D4" i="1"/>
  <c r="D5" i="1"/>
  <c r="D6" i="1"/>
  <c r="D7" i="1"/>
  <c r="D8" i="1"/>
  <c r="D9" i="1"/>
  <c r="D10" i="1"/>
  <c r="D11" i="1"/>
  <c r="D12" i="1"/>
  <c r="D13" i="1"/>
  <c r="D14" i="1"/>
  <c r="E19" i="2"/>
  <c r="E20" i="2"/>
  <c r="E21" i="2"/>
  <c r="E22" i="2"/>
  <c r="E23" i="2"/>
  <c r="E18" i="2"/>
  <c r="E16" i="2"/>
  <c r="D19" i="2"/>
  <c r="D20" i="2"/>
  <c r="D21" i="2"/>
  <c r="D22" i="2"/>
  <c r="D23" i="2"/>
  <c r="D18" i="2"/>
  <c r="C19" i="2"/>
  <c r="C20" i="2"/>
  <c r="C21" i="2"/>
  <c r="C22" i="2"/>
  <c r="C23" i="2"/>
  <c r="C18" i="2"/>
  <c r="D16" i="2"/>
  <c r="B23" i="2"/>
  <c r="B19" i="2"/>
  <c r="B20" i="2"/>
  <c r="B21" i="2"/>
  <c r="B22" i="2"/>
  <c r="B18" i="2"/>
  <c r="C16" i="2"/>
  <c r="C10" i="2"/>
  <c r="C11" i="2"/>
  <c r="C12" i="2"/>
  <c r="C13" i="2"/>
  <c r="C14" i="2"/>
  <c r="C9" i="2"/>
  <c r="B16" i="2"/>
  <c r="F9" i="2"/>
  <c r="E10" i="2"/>
  <c r="E11" i="2"/>
  <c r="E12" i="2"/>
  <c r="E13" i="2"/>
  <c r="E14" i="2"/>
  <c r="E9" i="2"/>
  <c r="D10" i="2"/>
  <c r="D11" i="2"/>
  <c r="D12" i="2"/>
  <c r="D13" i="2"/>
  <c r="D14" i="2"/>
  <c r="D9" i="2"/>
  <c r="B14" i="2"/>
  <c r="B10" i="2"/>
  <c r="B11" i="2"/>
  <c r="B12" i="2"/>
  <c r="B13" i="2"/>
  <c r="B9" i="2"/>
  <c r="J5" i="2"/>
  <c r="I7" i="2"/>
  <c r="I8" i="2"/>
  <c r="I15" i="2"/>
  <c r="I17" i="2"/>
  <c r="I37" i="2"/>
  <c r="J4" i="2" l="1"/>
  <c r="K5" i="2"/>
  <c r="J6" i="2"/>
  <c r="H7" i="1"/>
  <c r="F14" i="2" s="1"/>
  <c r="H6" i="1"/>
  <c r="F13" i="2" s="1"/>
  <c r="H3" i="1"/>
  <c r="F10" i="2" s="1"/>
  <c r="H12" i="1"/>
  <c r="F21" i="2" s="1"/>
  <c r="H9" i="1"/>
  <c r="B15" i="1"/>
  <c r="B16" i="1"/>
  <c r="B17" i="1"/>
  <c r="B18" i="1"/>
  <c r="B19" i="1"/>
  <c r="B20" i="1"/>
  <c r="B21" i="1"/>
  <c r="I8" i="1"/>
  <c r="D2" i="1"/>
  <c r="B2" i="1"/>
  <c r="I2" i="1"/>
  <c r="G9" i="2" s="1"/>
  <c r="H10" i="1" l="1"/>
  <c r="F18" i="2"/>
  <c r="I6" i="1"/>
  <c r="G13" i="2" s="1"/>
  <c r="H8" i="1"/>
  <c r="F16" i="2" s="1"/>
  <c r="G16" i="2"/>
  <c r="I7" i="1"/>
  <c r="G14" i="2" s="1"/>
  <c r="H4" i="1"/>
  <c r="I12" i="1"/>
  <c r="I3" i="1"/>
  <c r="G10" i="2" s="1"/>
  <c r="I10" i="2" s="1"/>
  <c r="H13" i="1"/>
  <c r="I9" i="2"/>
  <c r="L5" i="2"/>
  <c r="K6" i="2"/>
  <c r="I9" i="1"/>
  <c r="G18" i="2" s="1"/>
  <c r="F11" i="2" l="1"/>
  <c r="H5" i="1"/>
  <c r="F12" i="2" s="1"/>
  <c r="I4" i="1"/>
  <c r="F22" i="2"/>
  <c r="H14" i="1"/>
  <c r="G21" i="2"/>
  <c r="I13" i="1"/>
  <c r="I10" i="1"/>
  <c r="G19" i="2" s="1"/>
  <c r="F19" i="2"/>
  <c r="H11" i="1"/>
  <c r="I13" i="2"/>
  <c r="I18" i="2"/>
  <c r="L6" i="2"/>
  <c r="M5" i="2"/>
  <c r="I16" i="2"/>
  <c r="G22" i="2" l="1"/>
  <c r="H15" i="1"/>
  <c r="F23" i="2"/>
  <c r="I14" i="1"/>
  <c r="G23" i="2" s="1"/>
  <c r="G11" i="2"/>
  <c r="I11" i="2" s="1"/>
  <c r="I5" i="1"/>
  <c r="G12" i="2" s="1"/>
  <c r="I12" i="2" s="1"/>
  <c r="F20" i="2"/>
  <c r="I11" i="1"/>
  <c r="G20" i="2" s="1"/>
  <c r="I19" i="2"/>
  <c r="M6" i="2"/>
  <c r="N5" i="2"/>
  <c r="H16" i="1" l="1"/>
  <c r="F27" i="2" s="1"/>
  <c r="F26" i="2"/>
  <c r="I15" i="1"/>
  <c r="I20" i="2"/>
  <c r="I22" i="2"/>
  <c r="N6" i="2"/>
  <c r="O5" i="2"/>
  <c r="I16" i="1" l="1"/>
  <c r="G26" i="2"/>
  <c r="I21" i="2"/>
  <c r="O6" i="2"/>
  <c r="P5" i="2"/>
  <c r="G27" i="2" l="1"/>
  <c r="H17" i="1"/>
  <c r="Q5" i="2"/>
  <c r="P6" i="2"/>
  <c r="I17" i="1" l="1"/>
  <c r="F29" i="2"/>
  <c r="R5" i="2"/>
  <c r="Q6" i="2"/>
  <c r="Q4" i="2"/>
  <c r="H18" i="1" l="1"/>
  <c r="G29" i="2"/>
  <c r="R6" i="2"/>
  <c r="S5" i="2"/>
  <c r="I18" i="1" l="1"/>
  <c r="F31" i="2"/>
  <c r="S6" i="2"/>
  <c r="T5" i="2"/>
  <c r="H19" i="1" l="1"/>
  <c r="G31" i="2"/>
  <c r="T6" i="2"/>
  <c r="U5" i="2"/>
  <c r="I19" i="1" l="1"/>
  <c r="F32" i="2"/>
  <c r="U6" i="2"/>
  <c r="V5" i="2"/>
  <c r="H20" i="1" l="1"/>
  <c r="G32" i="2"/>
  <c r="W5" i="2"/>
  <c r="V6" i="2"/>
  <c r="I20" i="1" l="1"/>
  <c r="F33" i="2"/>
  <c r="X5" i="2"/>
  <c r="W6" i="2"/>
  <c r="H21" i="1" l="1"/>
  <c r="G33" i="2"/>
  <c r="Y5" i="2"/>
  <c r="X6" i="2"/>
  <c r="X4" i="2"/>
  <c r="I21" i="1" l="1"/>
  <c r="G34" i="2" s="1"/>
  <c r="F34" i="2"/>
  <c r="Y6" i="2"/>
  <c r="Z5" i="2"/>
  <c r="Z6" i="2" l="1"/>
  <c r="AA5" i="2"/>
  <c r="AA6" i="2" l="1"/>
  <c r="AB5" i="2"/>
  <c r="AC5" i="2" l="1"/>
  <c r="AB6" i="2"/>
  <c r="AC6" i="2" l="1"/>
  <c r="AD5" i="2"/>
  <c r="AE5" i="2" l="1"/>
  <c r="AD6" i="2"/>
  <c r="AE6" i="2" l="1"/>
  <c r="AF5" i="2"/>
  <c r="AE4" i="2"/>
  <c r="AG5" i="2" l="1"/>
  <c r="AF6" i="2"/>
  <c r="AG6" i="2" l="1"/>
  <c r="AH5" i="2"/>
  <c r="AI5" i="2" l="1"/>
  <c r="AH6" i="2"/>
  <c r="AJ5" i="2" l="1"/>
  <c r="AI6" i="2"/>
  <c r="AJ6" i="2" l="1"/>
  <c r="AK5" i="2"/>
  <c r="AK6" i="2" l="1"/>
  <c r="AL5" i="2"/>
  <c r="AM5" i="2" l="1"/>
  <c r="AL4" i="2"/>
  <c r="AL6" i="2"/>
  <c r="AM6" i="2" l="1"/>
  <c r="AN5" i="2"/>
  <c r="AO5" i="2" l="1"/>
  <c r="AN6" i="2"/>
  <c r="AO6" i="2" l="1"/>
  <c r="AP5" i="2"/>
  <c r="AQ5" i="2" l="1"/>
  <c r="AP6" i="2"/>
  <c r="AQ6" i="2" l="1"/>
  <c r="AR5" i="2"/>
  <c r="AR6" i="2" l="1"/>
  <c r="AS5" i="2"/>
  <c r="AT5" i="2" l="1"/>
  <c r="AS4" i="2"/>
  <c r="AS6" i="2"/>
  <c r="AU5" i="2" l="1"/>
  <c r="AT6" i="2"/>
  <c r="AU6" i="2" l="1"/>
  <c r="AV5" i="2"/>
  <c r="AW5" i="2" l="1"/>
  <c r="AV6" i="2"/>
  <c r="AW6" i="2" l="1"/>
  <c r="AX5" i="2"/>
  <c r="AX6" i="2" l="1"/>
  <c r="AY5" i="2"/>
  <c r="AZ5" i="2" l="1"/>
  <c r="AY6" i="2"/>
  <c r="AZ6" i="2" l="1"/>
  <c r="BA5" i="2"/>
  <c r="AZ4" i="2"/>
  <c r="BB5" i="2" l="1"/>
  <c r="BA6" i="2"/>
  <c r="BB6" i="2" l="1"/>
  <c r="BC5" i="2"/>
  <c r="BC6" i="2" l="1"/>
  <c r="BD5" i="2"/>
  <c r="BE5" i="2" l="1"/>
  <c r="BD6" i="2"/>
  <c r="BE6" i="2" l="1"/>
  <c r="BF5" i="2"/>
  <c r="BG5" i="2" l="1"/>
  <c r="BF6" i="2"/>
  <c r="BG6" i="2" l="1"/>
  <c r="BG4" i="2"/>
  <c r="BH5" i="2"/>
  <c r="BH6" i="2" l="1"/>
  <c r="BI5" i="2"/>
  <c r="BI6" i="2" l="1"/>
  <c r="BJ5" i="2"/>
  <c r="BJ6" i="2" l="1"/>
  <c r="BK5" i="2"/>
  <c r="BL5" i="2" l="1"/>
  <c r="BK6" i="2"/>
  <c r="BM5" i="2" l="1"/>
  <c r="BL6" i="2"/>
  <c r="BM6" i="2" l="1"/>
  <c r="BN5" i="2"/>
  <c r="BN6" i="2" l="1"/>
  <c r="BN4" i="2"/>
  <c r="BO5" i="2"/>
  <c r="BO6" i="2" l="1"/>
  <c r="BP5" i="2"/>
  <c r="BQ5" i="2" l="1"/>
  <c r="BP6" i="2"/>
  <c r="BR5" i="2" l="1"/>
  <c r="BQ6" i="2"/>
  <c r="BS5" i="2" l="1"/>
  <c r="BR6" i="2"/>
  <c r="BS6" i="2" l="1"/>
  <c r="BT5" i="2"/>
  <c r="BU5" i="2" l="1"/>
  <c r="BT6" i="2"/>
  <c r="BV5" i="2" l="1"/>
  <c r="BU6" i="2"/>
  <c r="BU4" i="2"/>
  <c r="BW5" i="2" l="1"/>
  <c r="BV6" i="2"/>
  <c r="BX5" i="2" l="1"/>
  <c r="BW6" i="2"/>
  <c r="BY5" i="2" l="1"/>
  <c r="BX6" i="2"/>
  <c r="BZ5" i="2" l="1"/>
  <c r="BY6" i="2"/>
  <c r="BZ6" i="2" l="1"/>
  <c r="CA5" i="2"/>
  <c r="CB5" i="2" l="1"/>
  <c r="CA6" i="2"/>
  <c r="CB4" i="2" l="1"/>
  <c r="CB6" i="2"/>
  <c r="CC5" i="2"/>
  <c r="CD5" i="2" l="1"/>
  <c r="CC6" i="2"/>
  <c r="CE5" i="2" l="1"/>
  <c r="CD6" i="2"/>
  <c r="CF5" i="2" l="1"/>
  <c r="CE6" i="2"/>
  <c r="CG5" i="2" l="1"/>
  <c r="CF6" i="2"/>
  <c r="CH5" i="2" l="1"/>
  <c r="CG6" i="2"/>
  <c r="CI5" i="2" l="1"/>
  <c r="CH6" i="2"/>
  <c r="CJ5" i="2" l="1"/>
  <c r="CI4" i="2"/>
  <c r="CI6" i="2"/>
  <c r="CK5" i="2" l="1"/>
  <c r="CJ6" i="2"/>
  <c r="CL5" i="2" l="1"/>
  <c r="CK6" i="2"/>
  <c r="CM5" i="2" l="1"/>
  <c r="CL6" i="2"/>
  <c r="CN5" i="2" l="1"/>
  <c r="CM6" i="2"/>
  <c r="CO5" i="2" l="1"/>
  <c r="CN6" i="2"/>
  <c r="CP5" i="2" l="1"/>
  <c r="CO6" i="2"/>
  <c r="CQ5" i="2" l="1"/>
  <c r="CP4" i="2"/>
  <c r="CP6" i="2"/>
  <c r="CR5" i="2" l="1"/>
  <c r="CQ6" i="2"/>
  <c r="CS5" i="2" l="1"/>
  <c r="CR6" i="2"/>
  <c r="CT5" i="2" l="1"/>
  <c r="CS6" i="2"/>
  <c r="CU5" i="2" l="1"/>
  <c r="CT6" i="2"/>
  <c r="CV5" i="2" l="1"/>
  <c r="CU6" i="2"/>
  <c r="CW5" i="2" l="1"/>
  <c r="CV6" i="2"/>
  <c r="CX5" i="2" l="1"/>
  <c r="CW4" i="2"/>
  <c r="CW6" i="2"/>
  <c r="CY5" i="2" l="1"/>
  <c r="CX6" i="2"/>
  <c r="CZ5" i="2" l="1"/>
  <c r="CY6" i="2"/>
  <c r="DA5" i="2" l="1"/>
  <c r="CZ6" i="2"/>
  <c r="DB5" i="2" l="1"/>
  <c r="DA6" i="2"/>
  <c r="DB6" i="2" l="1"/>
  <c r="DC5" i="2"/>
  <c r="DC6" i="2" l="1"/>
  <c r="DD5" i="2"/>
  <c r="DD6" i="2" s="1"/>
  <c r="DE5" i="2" l="1"/>
  <c r="DD4" i="2"/>
  <c r="DF5" i="2" l="1"/>
  <c r="DE6" i="2"/>
  <c r="DG5" i="2" l="1"/>
  <c r="DF6" i="2"/>
  <c r="DH5" i="2" l="1"/>
  <c r="DG6" i="2"/>
  <c r="DI5" i="2" l="1"/>
  <c r="DH6" i="2"/>
  <c r="DJ5" i="2" l="1"/>
  <c r="DJ6" i="2" s="1"/>
  <c r="DI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BI Developer</author>
  </authors>
  <commentList>
    <comment ref="F3" authorId="0" shapeId="0" xr:uid="{BD70C26B-831A-45AE-9AED-E27D848540AD}">
      <text>
        <r>
          <rPr>
            <b/>
            <sz val="9"/>
            <color indexed="81"/>
            <rFont val="Tahoma"/>
            <charset val="1"/>
          </rPr>
          <t>Damian: Project start delayed due to WaveNet resource availability</t>
        </r>
        <r>
          <rPr>
            <sz val="9"/>
            <color indexed="81"/>
            <rFont val="Tahoma"/>
            <charset val="1"/>
          </rPr>
          <t xml:space="preserve">
</t>
        </r>
      </text>
    </comment>
  </commentList>
</comments>
</file>

<file path=xl/sharedStrings.xml><?xml version="1.0" encoding="utf-8"?>
<sst xmlns="http://schemas.openxmlformats.org/spreadsheetml/2006/main" count="149" uniqueCount="109">
  <si>
    <t>Discovery</t>
  </si>
  <si>
    <t>Source System Candidates</t>
  </si>
  <si>
    <t>Data Dictionary</t>
  </si>
  <si>
    <t>Data Mapping</t>
  </si>
  <si>
    <t>Business Rules / Logic</t>
  </si>
  <si>
    <t>Stage</t>
  </si>
  <si>
    <t>Estimated Start Date</t>
  </si>
  <si>
    <t>Estimated End Date</t>
  </si>
  <si>
    <t>Stage Description</t>
  </si>
  <si>
    <t>Actual Start Date</t>
  </si>
  <si>
    <t>Actual End Date</t>
  </si>
  <si>
    <t>Milestone</t>
  </si>
  <si>
    <t>Define business rule and logic for measure calculations, logical data grouping, data categorisation etc</t>
  </si>
  <si>
    <t>Owner</t>
  </si>
  <si>
    <t>Prepare data dictionary to show data item lineage from source system</t>
  </si>
  <si>
    <t>User Acceptance Testing</t>
  </si>
  <si>
    <t>Release</t>
  </si>
  <si>
    <t>% Completion</t>
  </si>
  <si>
    <t>Task Name</t>
  </si>
  <si>
    <t>Stage ID</t>
  </si>
  <si>
    <t>Task ID</t>
  </si>
  <si>
    <t>Notes</t>
  </si>
  <si>
    <t>Assuming existing reports has enough / correct information to use reducing reliance on Rightio BA resource</t>
  </si>
  <si>
    <t>Design / Data Modelling</t>
  </si>
  <si>
    <t>List of required data items</t>
  </si>
  <si>
    <t>Streamline similar data items values, confirm with the business before implementation</t>
  </si>
  <si>
    <t>Logical Model Design</t>
  </si>
  <si>
    <t>Document all the required data items to meet current and future business needs</t>
  </si>
  <si>
    <t>Security &amp; Compliance</t>
  </si>
  <si>
    <t>Determine security and compliance requirements - sensitvity labels, data compartmentalisation etc.</t>
  </si>
  <si>
    <t>Identify and gain read-only access to all the required source systems and databases, understand the source system data volume and complexity.</t>
  </si>
  <si>
    <t>Create a diagram of the logical data model showing all the entities, primary/foreign key relationships. Determine approach, star-schema or snow-flake or hybrid</t>
  </si>
  <si>
    <t>WaveNet</t>
  </si>
  <si>
    <t>Azure Admin Account</t>
  </si>
  <si>
    <t>Azure Read-Only Account</t>
  </si>
  <si>
    <t>Set up Azure Admin Account</t>
  </si>
  <si>
    <t>This assumes that the pre-requisite Azure Subscription has been provisioned, access to Rightio Azure portal will need to be granted.</t>
  </si>
  <si>
    <t>Set up Azure Read-Only Account</t>
  </si>
  <si>
    <t>Azure Configuration</t>
  </si>
  <si>
    <t>Create Rightio resource group (if not already available), then create Rightio workspace using Azure configurator.</t>
  </si>
  <si>
    <t>Create a data map to align similar data items , for example , status values, active, true, 1, live, should be mapped into a single value active. Mapping attributes to entities</t>
  </si>
  <si>
    <t>Database Development</t>
  </si>
  <si>
    <t>Create SSIS packages</t>
  </si>
  <si>
    <t>DF</t>
  </si>
  <si>
    <t>The number of SSIS packages to create will depend on the number of tables in the source system database and the bare minimum required from the source systems.</t>
  </si>
  <si>
    <t>Converting the logical data model into the tables, views, columns, indexes, keys of the database</t>
  </si>
  <si>
    <t>Rightio resource to provide a comprehensive list of all the source systems, including the purpose and data captured by each.</t>
  </si>
  <si>
    <t>Rightio</t>
  </si>
  <si>
    <t>Insert new rows ABOVE this one</t>
  </si>
  <si>
    <t>This row marks the end of the Project Schedule. DO NOT enter anything in this row. 
Insert new rows ABOVE this one to continue building out your Project Schedule.</t>
  </si>
  <si>
    <t>This is an empty row</t>
  </si>
  <si>
    <t>Sample phase title block</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</si>
  <si>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</si>
  <si>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</si>
  <si>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</si>
  <si>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</si>
  <si>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current day within the project schedule. </t>
  </si>
  <si>
    <t>DAYS</t>
  </si>
  <si>
    <t>END</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</si>
  <si>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</si>
  <si>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</si>
  <si>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</si>
  <si>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</si>
  <si>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</si>
  <si>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</si>
  <si>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</si>
  <si>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</si>
  <si>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</si>
  <si>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Project Lead</t>
  </si>
  <si>
    <t>Enter the name of the Project Lead in cell B3. Enter the Project Start date in cell E3. Project Start: label is in cell C3.</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</si>
  <si>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</si>
  <si>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</si>
  <si>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RIGHTIO DATA PLATFORM</t>
  </si>
  <si>
    <t>Company Name:</t>
  </si>
  <si>
    <t>Damian Fadahunsi</t>
  </si>
  <si>
    <t>Phase 1 - Discovery</t>
  </si>
  <si>
    <t>Phase 2 - Design / Data Modelling</t>
  </si>
  <si>
    <t>Phase 3 -  Database Development</t>
  </si>
  <si>
    <t>Logical Model Development</t>
  </si>
  <si>
    <t>ETL Development</t>
  </si>
  <si>
    <t>Database House-keeping</t>
  </si>
  <si>
    <t>Testing</t>
  </si>
  <si>
    <t>Y</t>
  </si>
  <si>
    <t>Business to test the figures from the Database</t>
  </si>
  <si>
    <t>Debugging , application of fixes to issues raised above</t>
  </si>
  <si>
    <t>Debugging / Issue Resolution</t>
  </si>
  <si>
    <t>Rightio to compare database figures with existing reports to determine data integrity , robustness, confirm logical grouping , categorisation etc, this will be an excel dump based on existing reporting criteria, an assigned resource will be required.</t>
  </si>
  <si>
    <t>Create and configure Audit and Error Logging, source control.</t>
  </si>
  <si>
    <t>Used to capture failure / success of process runs, useful for notification purposes, and change control.</t>
  </si>
  <si>
    <t>Sign-off on Database Development</t>
  </si>
  <si>
    <t>Provided UAT passes Rightio signs  off on release</t>
  </si>
  <si>
    <t>Reporting / Analytics Development</t>
  </si>
  <si>
    <t>Tabular Modelling</t>
  </si>
  <si>
    <t>Develop tabular model for Power BI reporting</t>
  </si>
  <si>
    <t>Assuming existing reports has enough / correct information to use reducing reliance on Rightio BA resource. Rightio to provide comprehensive list and sample reports, including budget/target/forecast data.</t>
  </si>
  <si>
    <t>Rightio to provide details of security implementation, presumably data will only be visible within teams not between teams. Executive has overall visibility.</t>
  </si>
  <si>
    <t>Phase 4 - Testing</t>
  </si>
  <si>
    <t>Phase 5 - Release</t>
  </si>
  <si>
    <t>Sign-off on Database Development, agree / set schedule frequency for data loads</t>
  </si>
  <si>
    <t>Power BI Dashboard Development</t>
  </si>
  <si>
    <t>Develop Power BI reporting dashboards, paginated reports</t>
  </si>
  <si>
    <t>Publish to Power BI Service</t>
  </si>
  <si>
    <t>Published Dashboard/report to power BI Service, apply security, sensitivity labels and set refresh schedule frequency</t>
  </si>
  <si>
    <t>Product Demo</t>
  </si>
  <si>
    <t>Demonstration of dashboard, how to use, take feedback for continuous improvement</t>
  </si>
  <si>
    <t>Df</t>
  </si>
  <si>
    <r>
      <t xml:space="preserve">This assumes that the Power BI license has been purchased, I have been made admin user and the environment has been configured properly. If Rightio agrees, I can configure the Power BI environment to the required specification. </t>
    </r>
    <r>
      <rPr>
        <b/>
        <sz val="11"/>
        <color theme="1"/>
        <rFont val="Calibri"/>
        <family val="2"/>
        <scheme val="minor"/>
      </rPr>
      <t>Azure Active Directory groups will need to be created to control access to the Power BI environment and to the data.</t>
    </r>
  </si>
  <si>
    <t>Phase 6 - Reporting / Analytics Development</t>
  </si>
  <si>
    <t>Rightio to provide branding assets, logo etc, agree colour scheme for dashobard/reports.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</si>
</sst>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
    <numFmt numFmtId="165" formatCode="d"/>
    <numFmt numFmtId="166" formatCode="mmm\ d\,\ yyyy"/>
    <numFmt numFmtId="167" formatCode="ddd\,\ m/d/yyyy"/>
  </numFmts>
  <fonts count="2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1"/>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4"/>
      <color theme="1"/>
      <name val="Calibri"/>
      <family val="2"/>
      <scheme val="minor"/>
    </font>
    <font>
      <sz val="10"/>
      <name val="Arial"/>
      <family val="2"/>
    </font>
    <font>
      <b/>
      <sz val="22"/>
      <color theme="1" tint="0.34998626667073579"/>
      <name val="Calibri Light"/>
      <family val="2"/>
      <scheme val="major"/>
    </font>
    <font>
      <sz val="8"/>
      <color theme="1"/>
      <name val="Calibri"/>
      <family val="2"/>
      <scheme val="minor"/>
    </font>
    <font>
      <b/>
      <sz val="11"/>
      <color rgb="FFFF0000"/>
      <name val="Calibri"/>
      <family val="2"/>
      <scheme val="minor"/>
    </font>
    <font>
      <sz val="9"/>
      <color indexed="81"/>
      <name val="Tahoma"/>
      <charset val="1"/>
    </font>
    <font>
      <b/>
      <sz val="9"/>
      <color indexed="81"/>
      <name val="Tahoma"/>
      <charset val="1"/>
    </font>
  </fonts>
  <fills count="24">
    <fill>
      <patternFill patternType="none"/>
    </fill>
    <fill>
      <patternFill patternType="gray125"/>
    </fill>
    <fill>
      <patternFill patternType="solid">
        <fgColor rgb="FFFFC00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14999847407452621"/>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BFF00"/>
        <bgColor indexed="64"/>
      </patternFill>
    </fill>
    <fill>
      <patternFill patternType="solid">
        <fgColor rgb="FFFE5000"/>
        <bgColor indexed="64"/>
      </patternFill>
    </fill>
    <fill>
      <patternFill patternType="solid">
        <fgColor rgb="FFFE9666"/>
        <bgColor indexed="64"/>
      </patternFill>
    </fill>
    <fill>
      <patternFill patternType="solid">
        <fgColor rgb="FFF8F8FF"/>
        <bgColor indexed="64"/>
      </patternFill>
    </fill>
  </fills>
  <borders count="11">
    <border>
      <left/>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2">
    <xf numFmtId="0" fontId="0" fillId="0" borderId="0"/>
    <xf numFmtId="9" fontId="1" fillId="0" borderId="0" applyFont="0" applyFill="0" applyBorder="0" applyAlignment="0" applyProtection="0"/>
    <xf numFmtId="0" fontId="5" fillId="0" borderId="0"/>
    <xf numFmtId="0" fontId="6" fillId="0" borderId="0" applyNumberFormat="0" applyFill="0" applyBorder="0" applyAlignment="0" applyProtection="0">
      <alignment vertical="top"/>
      <protection locked="0"/>
    </xf>
    <xf numFmtId="164"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1" fillId="0" borderId="0" applyNumberFormat="0" applyFill="0" applyProtection="0">
      <alignment horizontal="right" indent="1"/>
    </xf>
    <xf numFmtId="167" fontId="1" fillId="0" borderId="10">
      <alignment horizontal="center" vertical="center"/>
    </xf>
    <xf numFmtId="0" fontId="15" fillId="0" borderId="0" applyNumberFormat="0" applyFill="0" applyProtection="0">
      <alignment vertical="top"/>
    </xf>
    <xf numFmtId="0" fontId="15" fillId="0" borderId="0" applyNumberFormat="0" applyFill="0" applyAlignment="0" applyProtection="0"/>
    <xf numFmtId="0" fontId="17" fillId="0" borderId="0" applyNumberFormat="0" applyFill="0" applyBorder="0" applyAlignment="0" applyProtection="0"/>
  </cellStyleXfs>
  <cellXfs count="121">
    <xf numFmtId="0" fontId="0" fillId="0" borderId="0" xfId="0"/>
    <xf numFmtId="0" fontId="0" fillId="0" borderId="0" xfId="0" applyAlignment="1">
      <alignment wrapText="1"/>
    </xf>
    <xf numFmtId="14" fontId="0" fillId="0" borderId="0" xfId="0" applyNumberFormat="1"/>
    <xf numFmtId="0" fontId="2" fillId="2" borderId="0" xfId="0" applyFont="1" applyFill="1"/>
    <xf numFmtId="0" fontId="2" fillId="3" borderId="0" xfId="0" applyFont="1" applyFill="1"/>
    <xf numFmtId="0" fontId="0" fillId="0" borderId="0" xfId="0" applyAlignment="1">
      <alignment horizontal="center"/>
    </xf>
    <xf numFmtId="0" fontId="5" fillId="0" borderId="0" xfId="2"/>
    <xf numFmtId="0" fontId="7" fillId="0" borderId="0" xfId="3" applyFont="1" applyAlignment="1" applyProtection="1"/>
    <xf numFmtId="0" fontId="5" fillId="0" borderId="0" xfId="0" applyFont="1" applyAlignment="1">
      <alignment horizontal="center"/>
    </xf>
    <xf numFmtId="0" fontId="8" fillId="0" borderId="0" xfId="0" applyFont="1"/>
    <xf numFmtId="0" fontId="0" fillId="0" borderId="0" xfId="0" applyAlignment="1">
      <alignment horizontal="right" vertical="center"/>
    </xf>
    <xf numFmtId="0" fontId="0" fillId="0" borderId="0" xfId="0" applyAlignment="1">
      <alignment vertical="center"/>
    </xf>
    <xf numFmtId="0" fontId="0" fillId="4" borderId="1" xfId="0" applyFill="1" applyBorder="1" applyAlignment="1">
      <alignment vertical="center"/>
    </xf>
    <xf numFmtId="0" fontId="9" fillId="4" borderId="2" xfId="0" applyFont="1" applyFill="1" applyBorder="1" applyAlignment="1">
      <alignment horizontal="center" vertical="center"/>
    </xf>
    <xf numFmtId="164" fontId="9" fillId="4" borderId="2" xfId="0" applyNumberFormat="1" applyFont="1" applyFill="1" applyBorder="1" applyAlignment="1">
      <alignment horizontal="center" vertical="center"/>
    </xf>
    <xf numFmtId="164" fontId="10" fillId="4" borderId="2" xfId="0" applyNumberFormat="1" applyFont="1" applyFill="1" applyBorder="1" applyAlignment="1">
      <alignment horizontal="left" vertical="center"/>
    </xf>
    <xf numFmtId="9" fontId="9" fillId="4" borderId="2" xfId="1" applyFont="1" applyFill="1" applyBorder="1" applyAlignment="1">
      <alignment horizontal="center" vertical="center"/>
    </xf>
    <xf numFmtId="0" fontId="11" fillId="4" borderId="2" xfId="0" applyFont="1" applyFill="1" applyBorder="1" applyAlignment="1">
      <alignment horizontal="center" vertical="center"/>
    </xf>
    <xf numFmtId="0" fontId="11" fillId="4" borderId="2" xfId="0" applyFont="1" applyFill="1" applyBorder="1" applyAlignment="1">
      <alignment horizontal="left" vertical="center" indent="1"/>
    </xf>
    <xf numFmtId="0" fontId="5" fillId="0" borderId="0" xfId="2" applyAlignment="1">
      <alignment wrapText="1"/>
    </xf>
    <xf numFmtId="0" fontId="0" fillId="0" borderId="1" xfId="0" applyBorder="1" applyAlignment="1">
      <alignment vertical="center"/>
    </xf>
    <xf numFmtId="0" fontId="9" fillId="0" borderId="2" xfId="0" applyFont="1" applyBorder="1" applyAlignment="1">
      <alignment horizontal="center" vertical="center"/>
    </xf>
    <xf numFmtId="164" fontId="1" fillId="0" borderId="2" xfId="4">
      <alignment horizontal="center" vertical="center"/>
    </xf>
    <xf numFmtId="9" fontId="9" fillId="0" borderId="2" xfId="1" applyFont="1" applyBorder="1" applyAlignment="1">
      <alignment horizontal="center" vertical="center"/>
    </xf>
    <xf numFmtId="0" fontId="1" fillId="0" borderId="2" xfId="5">
      <alignment horizontal="center" vertical="center"/>
    </xf>
    <xf numFmtId="0" fontId="1" fillId="0" borderId="2" xfId="6">
      <alignment horizontal="left" vertical="center" indent="2"/>
    </xf>
    <xf numFmtId="9" fontId="9" fillId="5" borderId="2" xfId="1" applyFont="1" applyFill="1" applyBorder="1" applyAlignment="1">
      <alignment horizontal="center" vertical="center"/>
    </xf>
    <xf numFmtId="0" fontId="1" fillId="5" borderId="2" xfId="5" applyFill="1">
      <alignment horizontal="center" vertical="center"/>
    </xf>
    <xf numFmtId="0" fontId="1" fillId="5" borderId="2" xfId="6" applyFill="1">
      <alignment horizontal="left" vertical="center" indent="2"/>
    </xf>
    <xf numFmtId="164" fontId="9" fillId="6" borderId="2" xfId="0" applyNumberFormat="1" applyFont="1" applyFill="1" applyBorder="1" applyAlignment="1">
      <alignment horizontal="center" vertical="center"/>
    </xf>
    <xf numFmtId="164" fontId="0" fillId="6" borderId="2" xfId="0" applyNumberFormat="1" applyFill="1" applyBorder="1" applyAlignment="1">
      <alignment horizontal="center" vertical="center"/>
    </xf>
    <xf numFmtId="9" fontId="9" fillId="6" borderId="2" xfId="1" applyFont="1" applyFill="1" applyBorder="1" applyAlignment="1">
      <alignment horizontal="center" vertical="center"/>
    </xf>
    <xf numFmtId="0" fontId="1" fillId="6" borderId="2" xfId="5" applyFill="1">
      <alignment horizontal="center" vertical="center"/>
    </xf>
    <xf numFmtId="0" fontId="4" fillId="6" borderId="2" xfId="0" applyFont="1" applyFill="1" applyBorder="1" applyAlignment="1">
      <alignment horizontal="left" vertical="center" indent="1"/>
    </xf>
    <xf numFmtId="9" fontId="9" fillId="7" borderId="2" xfId="1" applyFont="1" applyFill="1" applyBorder="1" applyAlignment="1">
      <alignment horizontal="center" vertical="center"/>
    </xf>
    <xf numFmtId="0" fontId="1" fillId="7" borderId="2" xfId="5" applyFill="1">
      <alignment horizontal="center" vertical="center"/>
    </xf>
    <xf numFmtId="0" fontId="1" fillId="7" borderId="2" xfId="6" applyFill="1">
      <alignment horizontal="left" vertical="center" indent="2"/>
    </xf>
    <xf numFmtId="164" fontId="9" fillId="8" borderId="2" xfId="0" applyNumberFormat="1" applyFont="1" applyFill="1" applyBorder="1" applyAlignment="1">
      <alignment horizontal="center" vertical="center"/>
    </xf>
    <xf numFmtId="164" fontId="0" fillId="8" borderId="2" xfId="0" applyNumberFormat="1" applyFill="1" applyBorder="1" applyAlignment="1">
      <alignment horizontal="center" vertical="center"/>
    </xf>
    <xf numFmtId="9" fontId="9" fillId="8" borderId="2" xfId="1" applyFont="1" applyFill="1" applyBorder="1" applyAlignment="1">
      <alignment horizontal="center" vertical="center"/>
    </xf>
    <xf numFmtId="0" fontId="1" fillId="8" borderId="2" xfId="5" applyFill="1">
      <alignment horizontal="center" vertical="center"/>
    </xf>
    <xf numFmtId="0" fontId="4" fillId="8" borderId="2" xfId="0" applyFont="1" applyFill="1" applyBorder="1" applyAlignment="1">
      <alignment horizontal="left" vertical="center" indent="1"/>
    </xf>
    <xf numFmtId="9" fontId="9" fillId="9" borderId="2" xfId="1" applyFont="1" applyFill="1" applyBorder="1" applyAlignment="1">
      <alignment horizontal="center" vertical="center"/>
    </xf>
    <xf numFmtId="0" fontId="1" fillId="9" borderId="2" xfId="5" applyFill="1">
      <alignment horizontal="center" vertical="center"/>
    </xf>
    <xf numFmtId="0" fontId="1" fillId="9" borderId="2" xfId="6" applyFill="1">
      <alignment horizontal="left" vertical="center" indent="2"/>
    </xf>
    <xf numFmtId="0" fontId="0" fillId="0" borderId="1" xfId="0" applyBorder="1" applyAlignment="1">
      <alignment horizontal="right" vertical="center"/>
    </xf>
    <xf numFmtId="164" fontId="9" fillId="10" borderId="2" xfId="0" applyNumberFormat="1" applyFont="1" applyFill="1" applyBorder="1" applyAlignment="1">
      <alignment horizontal="center" vertical="center"/>
    </xf>
    <xf numFmtId="164" fontId="0" fillId="10" borderId="2" xfId="0" applyNumberFormat="1" applyFill="1" applyBorder="1" applyAlignment="1">
      <alignment horizontal="center" vertical="center"/>
    </xf>
    <xf numFmtId="9" fontId="9" fillId="10" borderId="2" xfId="1" applyFont="1" applyFill="1" applyBorder="1" applyAlignment="1">
      <alignment horizontal="center" vertical="center"/>
    </xf>
    <xf numFmtId="0" fontId="1" fillId="10" borderId="2" xfId="5" applyFill="1">
      <alignment horizontal="center" vertical="center"/>
    </xf>
    <xf numFmtId="0" fontId="4" fillId="10" borderId="2" xfId="0" applyFont="1" applyFill="1" applyBorder="1" applyAlignment="1">
      <alignment horizontal="left" vertical="center" indent="1"/>
    </xf>
    <xf numFmtId="9" fontId="9" fillId="11" borderId="2" xfId="1" applyFont="1" applyFill="1" applyBorder="1" applyAlignment="1">
      <alignment horizontal="center" vertical="center"/>
    </xf>
    <xf numFmtId="0" fontId="1" fillId="11" borderId="2" xfId="5" applyFill="1">
      <alignment horizontal="center" vertical="center"/>
    </xf>
    <xf numFmtId="0" fontId="1" fillId="11" borderId="2" xfId="6" applyFill="1">
      <alignment horizontal="left" vertical="center" indent="2"/>
    </xf>
    <xf numFmtId="164" fontId="9" fillId="12" borderId="2" xfId="0" applyNumberFormat="1" applyFont="1" applyFill="1" applyBorder="1" applyAlignment="1">
      <alignment horizontal="center" vertical="center"/>
    </xf>
    <xf numFmtId="164" fontId="0" fillId="12" borderId="2" xfId="0" applyNumberFormat="1" applyFill="1" applyBorder="1" applyAlignment="1">
      <alignment horizontal="center" vertical="center"/>
    </xf>
    <xf numFmtId="9" fontId="9" fillId="12" borderId="2" xfId="1" applyFont="1" applyFill="1" applyBorder="1" applyAlignment="1">
      <alignment horizontal="center" vertical="center"/>
    </xf>
    <xf numFmtId="0" fontId="1" fillId="12" borderId="2" xfId="5" applyFill="1">
      <alignment horizontal="center" vertical="center"/>
    </xf>
    <xf numFmtId="0" fontId="4" fillId="12" borderId="2" xfId="0" applyFont="1" applyFill="1" applyBorder="1" applyAlignment="1">
      <alignment horizontal="left" vertical="center" indent="1"/>
    </xf>
    <xf numFmtId="0" fontId="12" fillId="13" borderId="3" xfId="0" applyFont="1" applyFill="1" applyBorder="1" applyAlignment="1">
      <alignment horizontal="center" vertical="center" shrinkToFit="1"/>
    </xf>
    <xf numFmtId="0" fontId="13" fillId="14" borderId="4" xfId="0" applyFont="1" applyFill="1" applyBorder="1" applyAlignment="1">
      <alignment horizontal="center" vertical="center" wrapText="1"/>
    </xf>
    <xf numFmtId="0" fontId="13" fillId="14" borderId="4" xfId="0" applyFont="1" applyFill="1" applyBorder="1" applyAlignment="1">
      <alignment horizontal="left" vertical="center" indent="1"/>
    </xf>
    <xf numFmtId="165" fontId="14" fillId="15" borderId="5" xfId="0" applyNumberFormat="1" applyFont="1" applyFill="1" applyBorder="1" applyAlignment="1">
      <alignment horizontal="center" vertical="center"/>
    </xf>
    <xf numFmtId="165" fontId="14" fillId="15" borderId="0" xfId="0" applyNumberFormat="1" applyFont="1" applyFill="1" applyAlignment="1">
      <alignment horizontal="center" vertical="center"/>
    </xf>
    <xf numFmtId="165" fontId="14" fillId="15" borderId="6" xfId="0" applyNumberFormat="1" applyFont="1" applyFill="1" applyBorder="1" applyAlignment="1">
      <alignment horizontal="center" vertical="center"/>
    </xf>
    <xf numFmtId="0" fontId="0" fillId="0" borderId="7" xfId="0" applyBorder="1"/>
    <xf numFmtId="0" fontId="0" fillId="0" borderId="10" xfId="0" applyBorder="1" applyAlignment="1">
      <alignment horizontal="center" vertical="center"/>
    </xf>
    <xf numFmtId="0" fontId="16" fillId="0" borderId="0" xfId="3" applyFont="1" applyProtection="1">
      <alignment vertical="top"/>
    </xf>
    <xf numFmtId="14" fontId="1" fillId="11" borderId="2" xfId="4" applyNumberFormat="1" applyFill="1">
      <alignment horizontal="center" vertical="center"/>
    </xf>
    <xf numFmtId="14" fontId="1" fillId="9" borderId="2" xfId="4" applyNumberFormat="1" applyFill="1">
      <alignment horizontal="center" vertical="center"/>
    </xf>
    <xf numFmtId="14" fontId="1" fillId="7" borderId="2" xfId="4" applyNumberFormat="1" applyFill="1">
      <alignment horizontal="center" vertical="center"/>
    </xf>
    <xf numFmtId="14" fontId="1" fillId="5" borderId="2" xfId="4" applyNumberFormat="1" applyFill="1">
      <alignment horizontal="center" vertical="center"/>
    </xf>
    <xf numFmtId="0" fontId="1" fillId="0" borderId="0" xfId="7" applyAlignment="1"/>
    <xf numFmtId="0" fontId="1" fillId="0" borderId="5" xfId="7" applyBorder="1" applyAlignment="1"/>
    <xf numFmtId="0" fontId="15" fillId="0" borderId="0" xfId="10" applyAlignment="1">
      <alignment vertical="center"/>
    </xf>
    <xf numFmtId="0" fontId="15" fillId="0" borderId="0" xfId="9" applyAlignment="1">
      <alignment vertical="center"/>
    </xf>
    <xf numFmtId="0" fontId="4" fillId="0" borderId="0" xfId="7" applyFont="1" applyAlignment="1">
      <alignment vertical="center"/>
    </xf>
    <xf numFmtId="0" fontId="4" fillId="0" borderId="0" xfId="0" applyFont="1" applyAlignment="1">
      <alignment vertical="center"/>
    </xf>
    <xf numFmtId="0" fontId="18" fillId="11" borderId="2" xfId="6" applyFont="1" applyFill="1" applyAlignment="1">
      <alignment wrapText="1"/>
    </xf>
    <xf numFmtId="0" fontId="18" fillId="9" borderId="2" xfId="6" applyFont="1" applyFill="1" applyAlignment="1">
      <alignment wrapText="1"/>
    </xf>
    <xf numFmtId="0" fontId="18" fillId="7" borderId="2" xfId="6" applyFont="1" applyFill="1" applyAlignment="1">
      <alignment wrapText="1"/>
    </xf>
    <xf numFmtId="0" fontId="0" fillId="0" borderId="0" xfId="0" applyAlignment="1">
      <alignment horizontal="center" vertical="center"/>
    </xf>
    <xf numFmtId="0" fontId="2" fillId="16" borderId="0" xfId="0" applyFont="1" applyFill="1"/>
    <xf numFmtId="0" fontId="2" fillId="17" borderId="0" xfId="0" applyFont="1" applyFill="1"/>
    <xf numFmtId="0" fontId="19" fillId="0" borderId="0" xfId="0" applyFont="1" applyAlignment="1">
      <alignment wrapText="1"/>
    </xf>
    <xf numFmtId="0" fontId="18" fillId="5" borderId="2" xfId="6" applyFont="1" applyFill="1" applyAlignment="1">
      <alignment wrapText="1"/>
    </xf>
    <xf numFmtId="0" fontId="0" fillId="0" borderId="2" xfId="0" applyBorder="1" applyAlignment="1">
      <alignment vertical="center"/>
    </xf>
    <xf numFmtId="0" fontId="4" fillId="18" borderId="2" xfId="0" applyFont="1" applyFill="1" applyBorder="1" applyAlignment="1">
      <alignment horizontal="left" vertical="center" indent="1"/>
    </xf>
    <xf numFmtId="0" fontId="1" fillId="18" borderId="2" xfId="5" applyFill="1">
      <alignment horizontal="center" vertical="center"/>
    </xf>
    <xf numFmtId="9" fontId="9" fillId="18" borderId="2" xfId="1" applyFont="1" applyFill="1" applyBorder="1" applyAlignment="1">
      <alignment horizontal="center" vertical="center"/>
    </xf>
    <xf numFmtId="164" fontId="0" fillId="18" borderId="2" xfId="0" applyNumberFormat="1" applyFill="1" applyBorder="1" applyAlignment="1">
      <alignment horizontal="center" vertical="center"/>
    </xf>
    <xf numFmtId="164" fontId="9" fillId="18" borderId="2" xfId="0" applyNumberFormat="1" applyFont="1" applyFill="1" applyBorder="1" applyAlignment="1">
      <alignment horizontal="center" vertical="center"/>
    </xf>
    <xf numFmtId="0" fontId="1" fillId="19" borderId="2" xfId="6" applyFill="1">
      <alignment horizontal="left" vertical="center" indent="2"/>
    </xf>
    <xf numFmtId="0" fontId="1" fillId="19" borderId="2" xfId="5" applyFill="1">
      <alignment horizontal="center" vertical="center"/>
    </xf>
    <xf numFmtId="9" fontId="9" fillId="19" borderId="2" xfId="1" applyFont="1" applyFill="1" applyBorder="1" applyAlignment="1">
      <alignment horizontal="center" vertical="center"/>
    </xf>
    <xf numFmtId="14" fontId="1" fillId="19" borderId="2" xfId="4" applyNumberFormat="1" applyFill="1">
      <alignment horizontal="center" vertical="center"/>
    </xf>
    <xf numFmtId="0" fontId="18" fillId="19" borderId="2" xfId="6" applyFont="1" applyFill="1" applyAlignment="1">
      <alignment wrapText="1"/>
    </xf>
    <xf numFmtId="0" fontId="2" fillId="19" borderId="0" xfId="0" applyFont="1" applyFill="1"/>
    <xf numFmtId="0" fontId="2" fillId="21" borderId="0" xfId="0" applyFont="1" applyFill="1" applyAlignment="1">
      <alignment wrapText="1"/>
    </xf>
    <xf numFmtId="0" fontId="4" fillId="21" borderId="2" xfId="0" applyFont="1" applyFill="1" applyBorder="1" applyAlignment="1">
      <alignment horizontal="left" vertical="center" indent="1"/>
    </xf>
    <xf numFmtId="0" fontId="1" fillId="21" borderId="2" xfId="6" applyFill="1">
      <alignment horizontal="left" vertical="center" indent="2"/>
    </xf>
    <xf numFmtId="0" fontId="1" fillId="21" borderId="2" xfId="5" applyFill="1">
      <alignment horizontal="center" vertical="center"/>
    </xf>
    <xf numFmtId="9" fontId="9" fillId="21" borderId="2" xfId="1" applyFont="1" applyFill="1" applyBorder="1" applyAlignment="1">
      <alignment horizontal="center" vertical="center"/>
    </xf>
    <xf numFmtId="14" fontId="1" fillId="21" borderId="2" xfId="4" applyNumberFormat="1" applyFill="1">
      <alignment horizontal="center" vertical="center"/>
    </xf>
    <xf numFmtId="0" fontId="1" fillId="22" borderId="2" xfId="6" applyFill="1">
      <alignment horizontal="left" vertical="center" indent="2"/>
    </xf>
    <xf numFmtId="0" fontId="1" fillId="22" borderId="2" xfId="5" applyFill="1">
      <alignment horizontal="center" vertical="center"/>
    </xf>
    <xf numFmtId="9" fontId="9" fillId="22" borderId="2" xfId="1" applyFont="1" applyFill="1" applyBorder="1" applyAlignment="1">
      <alignment horizontal="center" vertical="center"/>
    </xf>
    <xf numFmtId="14" fontId="1" fillId="22" borderId="2" xfId="4" applyNumberFormat="1" applyFill="1">
      <alignment horizontal="center" vertical="center"/>
    </xf>
    <xf numFmtId="0" fontId="18" fillId="22" borderId="2" xfId="6" applyFont="1" applyFill="1" applyAlignment="1">
      <alignment wrapText="1"/>
    </xf>
    <xf numFmtId="0" fontId="3" fillId="20" borderId="0" xfId="0" applyFont="1" applyFill="1" applyAlignment="1">
      <alignment wrapText="1"/>
    </xf>
    <xf numFmtId="0" fontId="1" fillId="23" borderId="2" xfId="6" applyFill="1">
      <alignment horizontal="left" vertical="center" indent="2"/>
    </xf>
    <xf numFmtId="0" fontId="1" fillId="23" borderId="2" xfId="5" applyFill="1">
      <alignment horizontal="center" vertical="center"/>
    </xf>
    <xf numFmtId="9" fontId="9" fillId="23" borderId="2" xfId="1" applyFont="1" applyFill="1" applyBorder="1" applyAlignment="1">
      <alignment horizontal="center" vertical="center"/>
    </xf>
    <xf numFmtId="14" fontId="1" fillId="23" borderId="2" xfId="4" applyNumberFormat="1" applyFill="1">
      <alignment horizontal="center" vertical="center"/>
    </xf>
    <xf numFmtId="0" fontId="0" fillId="23" borderId="1" xfId="0" applyFill="1" applyBorder="1" applyAlignment="1">
      <alignment vertical="center"/>
    </xf>
    <xf numFmtId="166" fontId="0" fillId="15" borderId="9" xfId="0" applyNumberFormat="1" applyFill="1" applyBorder="1" applyAlignment="1">
      <alignment horizontal="center" vertical="center" wrapText="1"/>
    </xf>
    <xf numFmtId="166" fontId="0" fillId="15" borderId="4" xfId="0" applyNumberFormat="1" applyFill="1" applyBorder="1" applyAlignment="1">
      <alignment horizontal="center" vertical="center" wrapText="1"/>
    </xf>
    <xf numFmtId="166" fontId="0" fillId="15" borderId="8" xfId="0" applyNumberFormat="1" applyFill="1" applyBorder="1" applyAlignment="1">
      <alignment horizontal="center" vertical="center" wrapText="1"/>
    </xf>
    <xf numFmtId="0" fontId="17" fillId="0" borderId="0" xfId="11" applyAlignment="1">
      <alignment horizontal="center"/>
    </xf>
    <xf numFmtId="14" fontId="4" fillId="0" borderId="10" xfId="8" applyNumberFormat="1" applyFont="1">
      <alignment horizontal="center" vertical="center"/>
    </xf>
    <xf numFmtId="9" fontId="0" fillId="0" borderId="0" xfId="1" applyFont="1"/>
  </cellXfs>
  <cellStyles count="12">
    <cellStyle name="Date" xfId="4" xr:uid="{CAAED7AA-3DA0-4CCF-8BCF-5EBE141D7FA4}"/>
    <cellStyle name="Heading 1 2" xfId="10" xr:uid="{7CC410B5-3A34-4451-9629-171A86D32BA7}"/>
    <cellStyle name="Heading 2 2" xfId="9" xr:uid="{7E3D2FBB-DF06-41DE-B5B1-3A5B0F8E27EC}"/>
    <cellStyle name="Heading 3 2" xfId="7" xr:uid="{BEBEB158-7D11-41D2-B429-FC1FEC57BE2B}"/>
    <cellStyle name="Hyperlink" xfId="3" builtinId="8"/>
    <cellStyle name="Name" xfId="5" xr:uid="{62FE64B4-F04F-40FC-B6C9-A5BD62010C41}"/>
    <cellStyle name="Normal" xfId="0" builtinId="0"/>
    <cellStyle name="Percent" xfId="1" builtinId="5"/>
    <cellStyle name="Project Start" xfId="8" xr:uid="{22482302-EBDA-4254-9411-3CEE3911A0FA}"/>
    <cellStyle name="Task" xfId="6" xr:uid="{A331255F-36EE-453E-8366-BA454F34CDBD}"/>
    <cellStyle name="Title 2" xfId="11" xr:uid="{835722F2-788F-464D-B573-E46BBFB854FC}"/>
    <cellStyle name="zHiddenText" xfId="2" xr:uid="{68FEE04B-B2B4-4330-89B4-FD7BE37D6F08}"/>
  </cellStyles>
  <dxfs count="1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F8F8FF"/>
      <color rgb="FFFBFF00"/>
      <color rgb="FFFE9666"/>
      <color rgb="FF00AEFE"/>
      <color rgb="FFFE5001"/>
      <color rgb="FFFE5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7E4388-61BE-42F2-823C-64CFEA9AFF91}" name="Table1" displayName="Table1" ref="A1:M21" totalsRowShown="0">
  <autoFilter ref="A1:M21" xr:uid="{977E4388-61BE-42F2-823C-64CFEA9AFF91}"/>
  <tableColumns count="13">
    <tableColumn id="1" xr3:uid="{0202BC2A-A4A1-49F2-A146-942B6BAE14DC}" name="Stage"/>
    <tableColumn id="2" xr3:uid="{FCEE7BC7-6225-408A-A90C-470A9348B22A}" name="Stage ID">
      <calculatedColumnFormula>ROW()-2</calculatedColumnFormula>
    </tableColumn>
    <tableColumn id="3" xr3:uid="{19FF915A-D82B-4326-872F-12CDE04EDBBC}" name="Stage Description"/>
    <tableColumn id="4" xr3:uid="{D966C6C6-3140-40EE-A511-5CB8F176E5F3}" name="Task ID"/>
    <tableColumn id="5" xr3:uid="{5D39FD2E-E0BC-481D-BB5A-8B9504A64487}" name="Task Name" dataDxfId="16"/>
    <tableColumn id="6" xr3:uid="{CBFEDBC3-C4CE-4F0A-86C3-309328CB2127}" name="Notes" dataDxfId="15"/>
    <tableColumn id="7" xr3:uid="{4137F1A2-A953-42F7-B645-E097F92AFD02}" name="Owner" dataDxfId="14"/>
    <tableColumn id="8" xr3:uid="{9E474153-12A4-42BB-ADD9-9E619200EBDD}" name="Estimated Start Date"/>
    <tableColumn id="9" xr3:uid="{36B0792F-152F-4D69-81F1-E668D0312033}" name="Estimated End Date"/>
    <tableColumn id="10" xr3:uid="{DBCD9726-25B3-4C7F-A4C4-1CEF7FE645F0}" name="Actual Start Date"/>
    <tableColumn id="11" xr3:uid="{9DB0DC2C-A66B-49AE-AF61-796E69C32778}" name="Actual End Date"/>
    <tableColumn id="12" xr3:uid="{DD111E0E-77DC-4677-A85E-DB08DE503F2B}" name="Milestone"/>
    <tableColumn id="13" xr3:uid="{781542AD-4C03-4319-ADB1-938C09152E46}" name="% Completion"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
  <sheetViews>
    <sheetView tabSelected="1" workbookViewId="0">
      <pane xSplit="1" ySplit="1" topLeftCell="C2" activePane="bottomRight" state="frozen"/>
      <selection pane="topRight" activeCell="B1" sqref="B1"/>
      <selection pane="bottomLeft" activeCell="A2" sqref="A2"/>
      <selection pane="bottomRight" activeCell="L16" sqref="L16"/>
    </sheetView>
  </sheetViews>
  <sheetFormatPr defaultRowHeight="15" x14ac:dyDescent="0.25"/>
  <cols>
    <col min="1" max="1" width="22.85546875" bestFit="1" customWidth="1"/>
    <col min="2" max="2" width="10.42578125" bestFit="1" customWidth="1"/>
    <col min="3" max="3" width="32" bestFit="1" customWidth="1"/>
    <col min="4" max="4" width="9.42578125" bestFit="1" customWidth="1"/>
    <col min="5" max="5" width="39.5703125" style="1" bestFit="1" customWidth="1"/>
    <col min="6" max="6" width="39.5703125" style="1" customWidth="1"/>
    <col min="7" max="7" width="9.28515625" style="1" bestFit="1" customWidth="1"/>
    <col min="8" max="8" width="21.5703125" bestFit="1" customWidth="1"/>
    <col min="9" max="9" width="20.7109375" bestFit="1" customWidth="1"/>
    <col min="10" max="10" width="18.140625" bestFit="1" customWidth="1"/>
    <col min="11" max="11" width="17.28515625" bestFit="1" customWidth="1"/>
    <col min="12" max="12" width="12.28515625" bestFit="1" customWidth="1"/>
    <col min="13" max="13" width="15.5703125" customWidth="1"/>
  </cols>
  <sheetData>
    <row r="1" spans="1:13" x14ac:dyDescent="0.25">
      <c r="A1" t="s">
        <v>5</v>
      </c>
      <c r="B1" t="s">
        <v>19</v>
      </c>
      <c r="C1" t="s">
        <v>8</v>
      </c>
      <c r="D1" t="s">
        <v>20</v>
      </c>
      <c r="E1" s="109" t="s">
        <v>18</v>
      </c>
      <c r="F1" s="109" t="s">
        <v>21</v>
      </c>
      <c r="G1" s="1" t="s">
        <v>13</v>
      </c>
      <c r="H1" t="s">
        <v>6</v>
      </c>
      <c r="I1" t="s">
        <v>7</v>
      </c>
      <c r="J1" t="s">
        <v>9</v>
      </c>
      <c r="K1" t="s">
        <v>10</v>
      </c>
      <c r="L1" s="109" t="s">
        <v>11</v>
      </c>
      <c r="M1" t="s">
        <v>17</v>
      </c>
    </row>
    <row r="2" spans="1:13" ht="60" x14ac:dyDescent="0.25">
      <c r="A2" s="3" t="s">
        <v>0</v>
      </c>
      <c r="B2">
        <f>ROW()-2</f>
        <v>0</v>
      </c>
      <c r="C2" t="s">
        <v>1</v>
      </c>
      <c r="D2">
        <f>ROW()-1</f>
        <v>1</v>
      </c>
      <c r="E2" s="1" t="s">
        <v>30</v>
      </c>
      <c r="F2" s="1" t="s">
        <v>46</v>
      </c>
      <c r="G2" s="84" t="s">
        <v>47</v>
      </c>
      <c r="H2" s="2">
        <f>Project_Start</f>
        <v>45184</v>
      </c>
      <c r="I2" s="2">
        <f>H2+7</f>
        <v>45191</v>
      </c>
      <c r="M2" s="120">
        <v>1</v>
      </c>
    </row>
    <row r="3" spans="1:13" ht="45" x14ac:dyDescent="0.25">
      <c r="A3" s="3" t="s">
        <v>0</v>
      </c>
      <c r="B3">
        <f t="shared" ref="B3:B14" si="0">ROW()-2</f>
        <v>1</v>
      </c>
      <c r="C3" t="s">
        <v>24</v>
      </c>
      <c r="D3">
        <f t="shared" ref="D3:D21" si="1">ROW()-1</f>
        <v>2</v>
      </c>
      <c r="E3" s="1" t="s">
        <v>27</v>
      </c>
      <c r="F3" s="1" t="s">
        <v>22</v>
      </c>
      <c r="G3" s="1" t="s">
        <v>43</v>
      </c>
      <c r="H3" s="2">
        <f>H2</f>
        <v>45184</v>
      </c>
      <c r="I3" s="2">
        <f>Table1[[#This Row],[Estimated Start Date]]+14</f>
        <v>45198</v>
      </c>
      <c r="M3" s="120">
        <v>1</v>
      </c>
    </row>
    <row r="4" spans="1:13" ht="45" x14ac:dyDescent="0.25">
      <c r="A4" s="3" t="s">
        <v>0</v>
      </c>
      <c r="B4">
        <f t="shared" si="0"/>
        <v>2</v>
      </c>
      <c r="C4" t="s">
        <v>2</v>
      </c>
      <c r="D4">
        <f t="shared" si="1"/>
        <v>3</v>
      </c>
      <c r="E4" s="1" t="s">
        <v>14</v>
      </c>
      <c r="F4" s="1" t="s">
        <v>22</v>
      </c>
      <c r="G4" s="1" t="s">
        <v>43</v>
      </c>
      <c r="H4" s="2">
        <f>H3</f>
        <v>45184</v>
      </c>
      <c r="I4" s="2">
        <f>Table1[[#This Row],[Estimated Start Date]]+14</f>
        <v>45198</v>
      </c>
      <c r="M4" s="120">
        <v>1</v>
      </c>
    </row>
    <row r="5" spans="1:13" ht="75" x14ac:dyDescent="0.25">
      <c r="A5" s="3" t="s">
        <v>0</v>
      </c>
      <c r="B5">
        <f t="shared" si="0"/>
        <v>3</v>
      </c>
      <c r="C5" t="s">
        <v>3</v>
      </c>
      <c r="D5">
        <f t="shared" si="1"/>
        <v>4</v>
      </c>
      <c r="E5" s="1" t="s">
        <v>40</v>
      </c>
      <c r="F5" s="1" t="s">
        <v>25</v>
      </c>
      <c r="G5" s="1" t="s">
        <v>43</v>
      </c>
      <c r="H5" s="2">
        <f>H4</f>
        <v>45184</v>
      </c>
      <c r="I5" s="2">
        <f>I4</f>
        <v>45198</v>
      </c>
      <c r="M5" s="120">
        <v>1</v>
      </c>
    </row>
    <row r="6" spans="1:13" ht="90" x14ac:dyDescent="0.25">
      <c r="A6" s="3" t="s">
        <v>0</v>
      </c>
      <c r="B6">
        <f t="shared" si="0"/>
        <v>4</v>
      </c>
      <c r="C6" t="s">
        <v>4</v>
      </c>
      <c r="D6">
        <f t="shared" si="1"/>
        <v>5</v>
      </c>
      <c r="E6" s="1" t="s">
        <v>12</v>
      </c>
      <c r="F6" s="1" t="s">
        <v>94</v>
      </c>
      <c r="G6" s="84" t="s">
        <v>47</v>
      </c>
      <c r="H6" s="2">
        <f>H2+7</f>
        <v>45191</v>
      </c>
      <c r="I6" s="2">
        <f>Table1[[#This Row],[Estimated Start Date]]+7</f>
        <v>45198</v>
      </c>
      <c r="M6" s="120">
        <v>0.75</v>
      </c>
    </row>
    <row r="7" spans="1:13" ht="60" x14ac:dyDescent="0.25">
      <c r="A7" s="3" t="s">
        <v>0</v>
      </c>
      <c r="B7">
        <f t="shared" si="0"/>
        <v>5</v>
      </c>
      <c r="C7" t="s">
        <v>28</v>
      </c>
      <c r="D7">
        <f t="shared" si="1"/>
        <v>6</v>
      </c>
      <c r="E7" s="1" t="s">
        <v>29</v>
      </c>
      <c r="F7" s="1" t="s">
        <v>95</v>
      </c>
      <c r="G7" s="84" t="s">
        <v>47</v>
      </c>
      <c r="H7" s="2">
        <f>H2</f>
        <v>45184</v>
      </c>
      <c r="I7" s="2">
        <f>Table1[[#This Row],[Estimated Start Date]]+1</f>
        <v>45185</v>
      </c>
      <c r="M7" s="120">
        <v>0</v>
      </c>
    </row>
    <row r="8" spans="1:13" ht="60" x14ac:dyDescent="0.25">
      <c r="A8" s="83" t="s">
        <v>23</v>
      </c>
      <c r="B8">
        <f t="shared" si="0"/>
        <v>6</v>
      </c>
      <c r="C8" t="s">
        <v>26</v>
      </c>
      <c r="D8">
        <f t="shared" si="1"/>
        <v>7</v>
      </c>
      <c r="E8" s="1" t="s">
        <v>31</v>
      </c>
      <c r="G8" s="1" t="s">
        <v>43</v>
      </c>
      <c r="H8" s="2">
        <f>I8-3</f>
        <v>45188</v>
      </c>
      <c r="I8" s="2">
        <f>I2</f>
        <v>45191</v>
      </c>
      <c r="M8" s="120">
        <v>0.25</v>
      </c>
    </row>
    <row r="9" spans="1:13" ht="60" x14ac:dyDescent="0.25">
      <c r="A9" s="4" t="s">
        <v>41</v>
      </c>
      <c r="B9">
        <f t="shared" si="0"/>
        <v>7</v>
      </c>
      <c r="C9" t="s">
        <v>33</v>
      </c>
      <c r="D9">
        <f t="shared" si="1"/>
        <v>8</v>
      </c>
      <c r="E9" s="1" t="s">
        <v>35</v>
      </c>
      <c r="F9" s="1" t="s">
        <v>36</v>
      </c>
      <c r="G9" s="84" t="s">
        <v>32</v>
      </c>
      <c r="H9" s="2">
        <f>H2</f>
        <v>45184</v>
      </c>
      <c r="I9" s="2">
        <f>H9+1</f>
        <v>45185</v>
      </c>
      <c r="M9" s="120">
        <v>1</v>
      </c>
    </row>
    <row r="10" spans="1:13" ht="60" x14ac:dyDescent="0.25">
      <c r="A10" s="4" t="s">
        <v>41</v>
      </c>
      <c r="B10">
        <f t="shared" si="0"/>
        <v>8</v>
      </c>
      <c r="C10" t="s">
        <v>34</v>
      </c>
      <c r="D10">
        <f t="shared" si="1"/>
        <v>9</v>
      </c>
      <c r="E10" s="1" t="s">
        <v>37</v>
      </c>
      <c r="F10" s="1" t="s">
        <v>36</v>
      </c>
      <c r="G10" s="84" t="s">
        <v>32</v>
      </c>
      <c r="H10" s="2">
        <f>H9</f>
        <v>45184</v>
      </c>
      <c r="I10" s="2">
        <f>H10+1</f>
        <v>45185</v>
      </c>
      <c r="M10" s="120">
        <v>1</v>
      </c>
    </row>
    <row r="11" spans="1:13" ht="60" x14ac:dyDescent="0.25">
      <c r="A11" s="4" t="s">
        <v>41</v>
      </c>
      <c r="B11">
        <f t="shared" si="0"/>
        <v>9</v>
      </c>
      <c r="C11" t="s">
        <v>38</v>
      </c>
      <c r="D11">
        <f t="shared" si="1"/>
        <v>10</v>
      </c>
      <c r="E11" s="1" t="s">
        <v>39</v>
      </c>
      <c r="F11" s="1" t="s">
        <v>36</v>
      </c>
      <c r="G11" s="84" t="s">
        <v>32</v>
      </c>
      <c r="H11" s="2">
        <f>H10</f>
        <v>45184</v>
      </c>
      <c r="I11" s="2">
        <f>H11+3</f>
        <v>45187</v>
      </c>
      <c r="M11" s="120">
        <v>1</v>
      </c>
    </row>
    <row r="12" spans="1:13" ht="45" x14ac:dyDescent="0.25">
      <c r="A12" s="4" t="s">
        <v>41</v>
      </c>
      <c r="B12">
        <f t="shared" si="0"/>
        <v>10</v>
      </c>
      <c r="C12" t="s">
        <v>78</v>
      </c>
      <c r="D12">
        <f t="shared" si="1"/>
        <v>11</v>
      </c>
      <c r="E12" s="1" t="s">
        <v>45</v>
      </c>
      <c r="G12" s="1" t="s">
        <v>43</v>
      </c>
      <c r="H12" s="2">
        <f>I2+1</f>
        <v>45192</v>
      </c>
      <c r="I12" s="2">
        <f>H12+45</f>
        <v>45237</v>
      </c>
      <c r="M12" s="120">
        <v>1</v>
      </c>
    </row>
    <row r="13" spans="1:13" ht="75" x14ac:dyDescent="0.25">
      <c r="A13" s="4" t="s">
        <v>41</v>
      </c>
      <c r="B13">
        <f t="shared" si="0"/>
        <v>11</v>
      </c>
      <c r="C13" t="s">
        <v>79</v>
      </c>
      <c r="D13">
        <f t="shared" si="1"/>
        <v>12</v>
      </c>
      <c r="E13" s="1" t="s">
        <v>42</v>
      </c>
      <c r="F13" s="1" t="s">
        <v>44</v>
      </c>
      <c r="G13" s="1" t="s">
        <v>43</v>
      </c>
      <c r="H13" s="2">
        <f>H12</f>
        <v>45192</v>
      </c>
      <c r="I13" s="2">
        <f>I12</f>
        <v>45237</v>
      </c>
      <c r="L13" s="81" t="s">
        <v>82</v>
      </c>
      <c r="M13" s="120">
        <v>1</v>
      </c>
    </row>
    <row r="14" spans="1:13" ht="45" x14ac:dyDescent="0.25">
      <c r="A14" s="4" t="s">
        <v>41</v>
      </c>
      <c r="B14">
        <f t="shared" si="0"/>
        <v>12</v>
      </c>
      <c r="C14" t="s">
        <v>80</v>
      </c>
      <c r="D14">
        <f t="shared" si="1"/>
        <v>13</v>
      </c>
      <c r="E14" s="1" t="s">
        <v>87</v>
      </c>
      <c r="F14" s="1" t="s">
        <v>88</v>
      </c>
      <c r="G14" s="1" t="s">
        <v>43</v>
      </c>
      <c r="H14" s="2">
        <f>H13</f>
        <v>45192</v>
      </c>
      <c r="I14" s="2">
        <f>H14+1</f>
        <v>45193</v>
      </c>
      <c r="M14" s="120">
        <v>1</v>
      </c>
    </row>
    <row r="15" spans="1:13" ht="105" x14ac:dyDescent="0.25">
      <c r="A15" s="82" t="s">
        <v>81</v>
      </c>
      <c r="B15">
        <f t="shared" ref="B15:B21" si="2">ROW()-2</f>
        <v>13</v>
      </c>
      <c r="C15" t="s">
        <v>15</v>
      </c>
      <c r="D15">
        <f t="shared" si="1"/>
        <v>14</v>
      </c>
      <c r="E15" s="1" t="s">
        <v>83</v>
      </c>
      <c r="F15" s="1" t="s">
        <v>86</v>
      </c>
      <c r="G15" s="84" t="s">
        <v>47</v>
      </c>
      <c r="H15" s="2">
        <f>I13+1</f>
        <v>45238</v>
      </c>
      <c r="I15" s="2">
        <f>Table1[[#This Row],[Estimated Start Date]]+7</f>
        <v>45245</v>
      </c>
      <c r="L15" s="81" t="s">
        <v>82</v>
      </c>
      <c r="M15" s="120">
        <v>0.5</v>
      </c>
    </row>
    <row r="16" spans="1:13" ht="30" x14ac:dyDescent="0.25">
      <c r="A16" s="82" t="s">
        <v>81</v>
      </c>
      <c r="B16">
        <f t="shared" si="2"/>
        <v>14</v>
      </c>
      <c r="C16" t="s">
        <v>15</v>
      </c>
      <c r="D16">
        <f t="shared" si="1"/>
        <v>15</v>
      </c>
      <c r="E16" s="1" t="s">
        <v>85</v>
      </c>
      <c r="F16" s="1" t="s">
        <v>84</v>
      </c>
      <c r="G16" s="1" t="s">
        <v>43</v>
      </c>
      <c r="H16" s="2">
        <f>H15+1</f>
        <v>45239</v>
      </c>
      <c r="I16" s="2">
        <f>I15+1</f>
        <v>45246</v>
      </c>
      <c r="M16" s="120">
        <v>0</v>
      </c>
    </row>
    <row r="17" spans="1:13" ht="30" x14ac:dyDescent="0.25">
      <c r="A17" s="97" t="s">
        <v>16</v>
      </c>
      <c r="B17">
        <f t="shared" si="2"/>
        <v>15</v>
      </c>
      <c r="C17" s="1" t="s">
        <v>89</v>
      </c>
      <c r="D17">
        <f t="shared" si="1"/>
        <v>16</v>
      </c>
      <c r="E17" s="1" t="s">
        <v>98</v>
      </c>
      <c r="F17" s="1" t="s">
        <v>90</v>
      </c>
      <c r="G17" s="84" t="s">
        <v>47</v>
      </c>
      <c r="H17" s="2">
        <f>I16+1</f>
        <v>45247</v>
      </c>
      <c r="I17" s="2">
        <f>Table1[[#This Row],[Estimated Start Date]]+3</f>
        <v>45250</v>
      </c>
      <c r="L17" s="81" t="s">
        <v>82</v>
      </c>
      <c r="M17" s="120">
        <v>0</v>
      </c>
    </row>
    <row r="18" spans="1:13" ht="30" x14ac:dyDescent="0.25">
      <c r="A18" s="98" t="s">
        <v>91</v>
      </c>
      <c r="B18">
        <f t="shared" si="2"/>
        <v>16</v>
      </c>
      <c r="C18" t="s">
        <v>92</v>
      </c>
      <c r="D18">
        <f t="shared" si="1"/>
        <v>17</v>
      </c>
      <c r="E18" s="1" t="s">
        <v>93</v>
      </c>
      <c r="G18" s="1" t="s">
        <v>43</v>
      </c>
      <c r="H18" s="2">
        <f>I17+1</f>
        <v>45251</v>
      </c>
      <c r="I18" s="2">
        <f>Table1[[#This Row],[Estimated Start Date]]+14</f>
        <v>45265</v>
      </c>
      <c r="M18" s="120">
        <v>1</v>
      </c>
    </row>
    <row r="19" spans="1:13" ht="45" x14ac:dyDescent="0.25">
      <c r="A19" s="98" t="s">
        <v>91</v>
      </c>
      <c r="B19">
        <f t="shared" si="2"/>
        <v>17</v>
      </c>
      <c r="C19" t="s">
        <v>99</v>
      </c>
      <c r="D19">
        <f t="shared" si="1"/>
        <v>18</v>
      </c>
      <c r="E19" s="1" t="s">
        <v>100</v>
      </c>
      <c r="F19" s="1" t="s">
        <v>108</v>
      </c>
      <c r="G19" s="1" t="s">
        <v>43</v>
      </c>
      <c r="H19" s="2">
        <f>I18+1</f>
        <v>45266</v>
      </c>
      <c r="I19" s="2">
        <f>Table1[[#This Row],[Estimated Start Date]]+9</f>
        <v>45275</v>
      </c>
      <c r="L19" s="81" t="s">
        <v>82</v>
      </c>
      <c r="M19" s="120">
        <v>1</v>
      </c>
    </row>
    <row r="20" spans="1:13" ht="135" x14ac:dyDescent="0.25">
      <c r="A20" s="98" t="s">
        <v>91</v>
      </c>
      <c r="B20">
        <f t="shared" si="2"/>
        <v>18</v>
      </c>
      <c r="C20" t="s">
        <v>101</v>
      </c>
      <c r="D20">
        <f t="shared" si="1"/>
        <v>19</v>
      </c>
      <c r="E20" s="1" t="s">
        <v>102</v>
      </c>
      <c r="F20" s="1" t="s">
        <v>106</v>
      </c>
      <c r="G20" s="1" t="s">
        <v>43</v>
      </c>
      <c r="H20" s="2">
        <f>I19</f>
        <v>45275</v>
      </c>
      <c r="I20" s="2">
        <f>Table1[[#This Row],[Estimated Start Date]]</f>
        <v>45275</v>
      </c>
      <c r="L20" s="81" t="s">
        <v>82</v>
      </c>
      <c r="M20" s="120">
        <v>1</v>
      </c>
    </row>
    <row r="21" spans="1:13" ht="45" x14ac:dyDescent="0.25">
      <c r="A21" s="98" t="s">
        <v>91</v>
      </c>
      <c r="B21">
        <f t="shared" si="2"/>
        <v>19</v>
      </c>
      <c r="C21" t="s">
        <v>103</v>
      </c>
      <c r="D21">
        <f t="shared" si="1"/>
        <v>20</v>
      </c>
      <c r="E21" s="1" t="s">
        <v>104</v>
      </c>
      <c r="G21" s="1" t="s">
        <v>105</v>
      </c>
      <c r="H21" s="2">
        <f>I20+1</f>
        <v>45276</v>
      </c>
      <c r="I21" s="2">
        <f>Table1[[#This Row],[Estimated Start Date]]+3</f>
        <v>45279</v>
      </c>
      <c r="M21" s="120">
        <v>0.75</v>
      </c>
    </row>
  </sheetData>
  <pageMargins left="0.7" right="0.7" top="0.75" bottom="0.75" header="0.3" footer="0.3"/>
  <pageSetup orientation="portrait" horizontalDpi="360" verticalDpi="360" r:id="rId1"/>
  <ignoredErrors>
    <ignoredError sqref="H12 H20" formula="1"/>
  </ignoredErrors>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CAE62-7231-4A98-B2DA-821B78ED670E}">
  <sheetPr>
    <pageSetUpPr fitToPage="1"/>
  </sheetPr>
  <dimension ref="A1:DJ40"/>
  <sheetViews>
    <sheetView showGridLines="0" showRuler="0" zoomScaleNormal="100" zoomScalePageLayoutView="70" workbookViewId="0">
      <pane ySplit="6" topLeftCell="A29" activePane="bottomLeft" state="frozen"/>
      <selection pane="bottomLeft" activeCell="F34" sqref="F34"/>
    </sheetView>
  </sheetViews>
  <sheetFormatPr defaultRowHeight="30" customHeight="1" x14ac:dyDescent="0.25"/>
  <cols>
    <col min="1" max="1" width="2.7109375" style="6" customWidth="1"/>
    <col min="2" max="2" width="35.28515625" bestFit="1" customWidth="1"/>
    <col min="3" max="3" width="27.28515625" customWidth="1"/>
    <col min="4" max="4" width="30.7109375" customWidth="1"/>
    <col min="5" max="5" width="13.7109375" bestFit="1" customWidth="1"/>
    <col min="6" max="6" width="10.42578125" style="5" customWidth="1"/>
    <col min="7" max="7" width="10.42578125" customWidth="1"/>
    <col min="8" max="8" width="2.7109375" customWidth="1"/>
    <col min="9" max="9" width="6.140625" hidden="1" customWidth="1"/>
    <col min="10" max="65" width="2.5703125" customWidth="1"/>
    <col min="66" max="72" width="3" bestFit="1" customWidth="1"/>
    <col min="73" max="76" width="2.7109375" bestFit="1" customWidth="1"/>
    <col min="77" max="85" width="1.85546875" bestFit="1" customWidth="1"/>
    <col min="86" max="106" width="2.7109375" bestFit="1" customWidth="1"/>
    <col min="107" max="114" width="1.85546875" bestFit="1" customWidth="1"/>
  </cols>
  <sheetData>
    <row r="1" spans="1:114" ht="30" customHeight="1" x14ac:dyDescent="0.45">
      <c r="A1" s="19" t="s">
        <v>71</v>
      </c>
      <c r="B1" s="118" t="s">
        <v>72</v>
      </c>
      <c r="C1" s="118"/>
      <c r="D1" s="118"/>
      <c r="E1" s="118"/>
      <c r="F1" s="118"/>
      <c r="G1" s="118"/>
      <c r="H1" s="118"/>
      <c r="I1" s="118"/>
      <c r="J1" s="118"/>
      <c r="K1" s="118"/>
      <c r="L1" s="118"/>
      <c r="M1" s="118"/>
      <c r="N1" s="118"/>
      <c r="O1" s="118"/>
      <c r="P1" s="118"/>
      <c r="Q1" s="118"/>
      <c r="R1" s="118"/>
      <c r="S1" s="118"/>
      <c r="T1" s="118"/>
      <c r="U1" s="118"/>
      <c r="V1" s="118"/>
      <c r="W1" s="118"/>
      <c r="X1" s="118"/>
      <c r="Y1" s="118"/>
      <c r="Z1" s="118"/>
      <c r="AA1" s="118"/>
      <c r="AB1" s="118"/>
      <c r="AC1" s="118"/>
      <c r="AD1" s="118"/>
      <c r="AE1" s="118"/>
      <c r="AF1" s="118"/>
      <c r="AG1" s="118"/>
      <c r="AH1" s="118"/>
      <c r="AI1" s="118"/>
      <c r="AJ1" s="118"/>
      <c r="AK1" s="118"/>
      <c r="AL1" s="118"/>
      <c r="AM1" s="118"/>
      <c r="AN1" s="118"/>
      <c r="AO1" s="118"/>
      <c r="AP1" s="118"/>
      <c r="AQ1" s="118"/>
      <c r="AR1" s="118"/>
      <c r="AS1" s="118"/>
      <c r="AT1" s="118"/>
      <c r="AU1" s="118"/>
      <c r="AV1" s="118"/>
      <c r="AW1" s="118"/>
      <c r="AX1" s="118"/>
      <c r="AY1" s="118"/>
      <c r="AZ1" s="118"/>
      <c r="BA1" s="118"/>
      <c r="BB1" s="118"/>
      <c r="BC1" s="118"/>
      <c r="BD1" s="118"/>
      <c r="BE1" s="118"/>
      <c r="BF1" s="118"/>
      <c r="BG1" s="118"/>
      <c r="BH1" s="118"/>
      <c r="BI1" s="118"/>
      <c r="BJ1" s="118"/>
      <c r="BK1" s="118"/>
      <c r="BL1" s="118"/>
      <c r="BM1" s="118"/>
      <c r="BN1" s="118"/>
      <c r="BO1" s="118"/>
      <c r="BP1" s="118"/>
      <c r="BQ1" s="118"/>
      <c r="BR1" s="118"/>
      <c r="BS1" s="118"/>
      <c r="BT1" s="118"/>
      <c r="BU1" s="118"/>
      <c r="BV1" s="118"/>
      <c r="BW1" s="118"/>
      <c r="BX1" s="118"/>
      <c r="BY1" s="118"/>
      <c r="BZ1" s="118"/>
      <c r="CA1" s="118"/>
      <c r="CB1" s="118"/>
      <c r="CC1" s="118"/>
      <c r="CD1" s="118"/>
      <c r="CE1" s="118"/>
      <c r="CF1" s="118"/>
      <c r="CG1" s="118"/>
      <c r="CH1" s="118"/>
      <c r="CI1" s="118"/>
      <c r="CJ1" s="118"/>
      <c r="CK1" s="118"/>
      <c r="CL1" s="118"/>
      <c r="CM1" s="118"/>
      <c r="CN1" s="118"/>
      <c r="CO1" s="118"/>
      <c r="CP1" s="118"/>
      <c r="CQ1" s="118"/>
      <c r="CR1" s="118"/>
      <c r="CS1" s="118"/>
      <c r="CT1" s="118"/>
      <c r="CU1" s="118"/>
      <c r="CV1" s="118"/>
      <c r="CW1" s="118"/>
      <c r="CX1" s="118"/>
      <c r="CY1" s="118"/>
      <c r="CZ1" s="118"/>
      <c r="DA1" s="118"/>
      <c r="DB1" s="118"/>
      <c r="DC1" s="118"/>
    </row>
    <row r="2" spans="1:114" ht="30" customHeight="1" x14ac:dyDescent="0.25">
      <c r="A2" s="6" t="s">
        <v>70</v>
      </c>
      <c r="B2" s="74" t="s">
        <v>73</v>
      </c>
      <c r="C2" s="74"/>
      <c r="D2" s="77" t="s">
        <v>47</v>
      </c>
      <c r="J2" s="67"/>
    </row>
    <row r="3" spans="1:114" ht="30" customHeight="1" x14ac:dyDescent="0.25">
      <c r="A3" s="6" t="s">
        <v>69</v>
      </c>
      <c r="B3" s="75" t="s">
        <v>68</v>
      </c>
      <c r="C3" s="75"/>
      <c r="D3" s="76" t="s">
        <v>74</v>
      </c>
      <c r="E3" s="73" t="s">
        <v>67</v>
      </c>
      <c r="F3" s="119">
        <v>45184</v>
      </c>
      <c r="G3" s="119"/>
    </row>
    <row r="4" spans="1:114" ht="30" customHeight="1" x14ac:dyDescent="0.25">
      <c r="A4" s="19" t="s">
        <v>66</v>
      </c>
      <c r="E4" s="72" t="s">
        <v>65</v>
      </c>
      <c r="F4" s="66">
        <v>1</v>
      </c>
      <c r="J4" s="115">
        <f>J5</f>
        <v>45180</v>
      </c>
      <c r="K4" s="116"/>
      <c r="L4" s="116"/>
      <c r="M4" s="116"/>
      <c r="N4" s="116"/>
      <c r="O4" s="116"/>
      <c r="P4" s="117"/>
      <c r="Q4" s="115">
        <f>Q5</f>
        <v>45187</v>
      </c>
      <c r="R4" s="116"/>
      <c r="S4" s="116"/>
      <c r="T4" s="116"/>
      <c r="U4" s="116"/>
      <c r="V4" s="116"/>
      <c r="W4" s="117"/>
      <c r="X4" s="115">
        <f>X5</f>
        <v>45194</v>
      </c>
      <c r="Y4" s="116"/>
      <c r="Z4" s="116"/>
      <c r="AA4" s="116"/>
      <c r="AB4" s="116"/>
      <c r="AC4" s="116"/>
      <c r="AD4" s="117"/>
      <c r="AE4" s="115">
        <f>AE5</f>
        <v>45201</v>
      </c>
      <c r="AF4" s="116"/>
      <c r="AG4" s="116"/>
      <c r="AH4" s="116"/>
      <c r="AI4" s="116"/>
      <c r="AJ4" s="116"/>
      <c r="AK4" s="117"/>
      <c r="AL4" s="115">
        <f>AL5</f>
        <v>45208</v>
      </c>
      <c r="AM4" s="116"/>
      <c r="AN4" s="116"/>
      <c r="AO4" s="116"/>
      <c r="AP4" s="116"/>
      <c r="AQ4" s="116"/>
      <c r="AR4" s="117"/>
      <c r="AS4" s="115">
        <f>AS5</f>
        <v>45215</v>
      </c>
      <c r="AT4" s="116"/>
      <c r="AU4" s="116"/>
      <c r="AV4" s="116"/>
      <c r="AW4" s="116"/>
      <c r="AX4" s="116"/>
      <c r="AY4" s="117"/>
      <c r="AZ4" s="115">
        <f>AZ5</f>
        <v>45222</v>
      </c>
      <c r="BA4" s="116"/>
      <c r="BB4" s="116"/>
      <c r="BC4" s="116"/>
      <c r="BD4" s="116"/>
      <c r="BE4" s="116"/>
      <c r="BF4" s="117"/>
      <c r="BG4" s="115">
        <f>BG5</f>
        <v>45229</v>
      </c>
      <c r="BH4" s="116"/>
      <c r="BI4" s="116"/>
      <c r="BJ4" s="116"/>
      <c r="BK4" s="116"/>
      <c r="BL4" s="116"/>
      <c r="BM4" s="117"/>
      <c r="BN4" s="115">
        <f>BN5</f>
        <v>45236</v>
      </c>
      <c r="BO4" s="116"/>
      <c r="BP4" s="116"/>
      <c r="BQ4" s="116"/>
      <c r="BR4" s="116"/>
      <c r="BS4" s="116"/>
      <c r="BT4" s="117"/>
      <c r="BU4" s="115">
        <f>BU5</f>
        <v>45243</v>
      </c>
      <c r="BV4" s="116"/>
      <c r="BW4" s="116"/>
      <c r="BX4" s="116"/>
      <c r="BY4" s="116"/>
      <c r="BZ4" s="116"/>
      <c r="CA4" s="117"/>
      <c r="CB4" s="115">
        <f>CB5</f>
        <v>45250</v>
      </c>
      <c r="CC4" s="116"/>
      <c r="CD4" s="116"/>
      <c r="CE4" s="116"/>
      <c r="CF4" s="116"/>
      <c r="CG4" s="116"/>
      <c r="CH4" s="117"/>
      <c r="CI4" s="115">
        <f t="shared" ref="CI4" si="0">CI5</f>
        <v>45257</v>
      </c>
      <c r="CJ4" s="116"/>
      <c r="CK4" s="116"/>
      <c r="CL4" s="116"/>
      <c r="CM4" s="116"/>
      <c r="CN4" s="116"/>
      <c r="CO4" s="117"/>
      <c r="CP4" s="115">
        <f t="shared" ref="CP4" si="1">CP5</f>
        <v>45264</v>
      </c>
      <c r="CQ4" s="116"/>
      <c r="CR4" s="116"/>
      <c r="CS4" s="116"/>
      <c r="CT4" s="116"/>
      <c r="CU4" s="116"/>
      <c r="CV4" s="117"/>
      <c r="CW4" s="115">
        <f t="shared" ref="CW4" si="2">CW5</f>
        <v>45271</v>
      </c>
      <c r="CX4" s="116"/>
      <c r="CY4" s="116"/>
      <c r="CZ4" s="116"/>
      <c r="DA4" s="116"/>
      <c r="DB4" s="116"/>
      <c r="DC4" s="117"/>
      <c r="DD4" s="115">
        <f t="shared" ref="DD4" si="3">DD5</f>
        <v>45278</v>
      </c>
      <c r="DE4" s="116"/>
      <c r="DF4" s="116"/>
      <c r="DG4" s="116"/>
      <c r="DH4" s="116"/>
      <c r="DI4" s="116"/>
      <c r="DJ4" s="117"/>
    </row>
    <row r="5" spans="1:114" ht="15" customHeight="1" x14ac:dyDescent="0.25">
      <c r="A5" s="19" t="s">
        <v>64</v>
      </c>
      <c r="B5" s="65"/>
      <c r="C5" s="65"/>
      <c r="D5" s="65"/>
      <c r="E5" s="65"/>
      <c r="F5" s="65"/>
      <c r="G5" s="65"/>
      <c r="H5" s="65"/>
      <c r="J5" s="64">
        <f>Project_Start-WEEKDAY(Project_Start,1)+2+7*(Display_Week-1)</f>
        <v>45180</v>
      </c>
      <c r="K5" s="63">
        <f t="shared" ref="K5:AP5" si="4">J5+1</f>
        <v>45181</v>
      </c>
      <c r="L5" s="63">
        <f t="shared" si="4"/>
        <v>45182</v>
      </c>
      <c r="M5" s="63">
        <f t="shared" si="4"/>
        <v>45183</v>
      </c>
      <c r="N5" s="63">
        <f t="shared" si="4"/>
        <v>45184</v>
      </c>
      <c r="O5" s="63">
        <f t="shared" si="4"/>
        <v>45185</v>
      </c>
      <c r="P5" s="62">
        <f t="shared" si="4"/>
        <v>45186</v>
      </c>
      <c r="Q5" s="64">
        <f t="shared" si="4"/>
        <v>45187</v>
      </c>
      <c r="R5" s="63">
        <f t="shared" si="4"/>
        <v>45188</v>
      </c>
      <c r="S5" s="63">
        <f t="shared" si="4"/>
        <v>45189</v>
      </c>
      <c r="T5" s="63">
        <f t="shared" si="4"/>
        <v>45190</v>
      </c>
      <c r="U5" s="63">
        <f t="shared" si="4"/>
        <v>45191</v>
      </c>
      <c r="V5" s="63">
        <f t="shared" si="4"/>
        <v>45192</v>
      </c>
      <c r="W5" s="62">
        <f t="shared" si="4"/>
        <v>45193</v>
      </c>
      <c r="X5" s="64">
        <f t="shared" si="4"/>
        <v>45194</v>
      </c>
      <c r="Y5" s="63">
        <f t="shared" si="4"/>
        <v>45195</v>
      </c>
      <c r="Z5" s="63">
        <f t="shared" si="4"/>
        <v>45196</v>
      </c>
      <c r="AA5" s="63">
        <f t="shared" si="4"/>
        <v>45197</v>
      </c>
      <c r="AB5" s="63">
        <f t="shared" si="4"/>
        <v>45198</v>
      </c>
      <c r="AC5" s="63">
        <f t="shared" si="4"/>
        <v>45199</v>
      </c>
      <c r="AD5" s="62">
        <f t="shared" si="4"/>
        <v>45200</v>
      </c>
      <c r="AE5" s="64">
        <f t="shared" si="4"/>
        <v>45201</v>
      </c>
      <c r="AF5" s="63">
        <f t="shared" si="4"/>
        <v>45202</v>
      </c>
      <c r="AG5" s="63">
        <f t="shared" si="4"/>
        <v>45203</v>
      </c>
      <c r="AH5" s="63">
        <f t="shared" si="4"/>
        <v>45204</v>
      </c>
      <c r="AI5" s="63">
        <f t="shared" si="4"/>
        <v>45205</v>
      </c>
      <c r="AJ5" s="63">
        <f t="shared" si="4"/>
        <v>45206</v>
      </c>
      <c r="AK5" s="62">
        <f t="shared" si="4"/>
        <v>45207</v>
      </c>
      <c r="AL5" s="64">
        <f t="shared" si="4"/>
        <v>45208</v>
      </c>
      <c r="AM5" s="63">
        <f t="shared" si="4"/>
        <v>45209</v>
      </c>
      <c r="AN5" s="63">
        <f t="shared" si="4"/>
        <v>45210</v>
      </c>
      <c r="AO5" s="63">
        <f t="shared" si="4"/>
        <v>45211</v>
      </c>
      <c r="AP5" s="63">
        <f t="shared" si="4"/>
        <v>45212</v>
      </c>
      <c r="AQ5" s="63">
        <f t="shared" ref="AQ5:BN5" si="5">AP5+1</f>
        <v>45213</v>
      </c>
      <c r="AR5" s="62">
        <f t="shared" si="5"/>
        <v>45214</v>
      </c>
      <c r="AS5" s="64">
        <f t="shared" si="5"/>
        <v>45215</v>
      </c>
      <c r="AT5" s="63">
        <f t="shared" si="5"/>
        <v>45216</v>
      </c>
      <c r="AU5" s="63">
        <f t="shared" si="5"/>
        <v>45217</v>
      </c>
      <c r="AV5" s="63">
        <f t="shared" si="5"/>
        <v>45218</v>
      </c>
      <c r="AW5" s="63">
        <f t="shared" si="5"/>
        <v>45219</v>
      </c>
      <c r="AX5" s="63">
        <f t="shared" si="5"/>
        <v>45220</v>
      </c>
      <c r="AY5" s="62">
        <f t="shared" si="5"/>
        <v>45221</v>
      </c>
      <c r="AZ5" s="64">
        <f t="shared" si="5"/>
        <v>45222</v>
      </c>
      <c r="BA5" s="63">
        <f t="shared" si="5"/>
        <v>45223</v>
      </c>
      <c r="BB5" s="63">
        <f t="shared" si="5"/>
        <v>45224</v>
      </c>
      <c r="BC5" s="63">
        <f t="shared" si="5"/>
        <v>45225</v>
      </c>
      <c r="BD5" s="63">
        <f t="shared" si="5"/>
        <v>45226</v>
      </c>
      <c r="BE5" s="63">
        <f t="shared" si="5"/>
        <v>45227</v>
      </c>
      <c r="BF5" s="62">
        <f t="shared" si="5"/>
        <v>45228</v>
      </c>
      <c r="BG5" s="64">
        <f t="shared" si="5"/>
        <v>45229</v>
      </c>
      <c r="BH5" s="63">
        <f t="shared" si="5"/>
        <v>45230</v>
      </c>
      <c r="BI5" s="63">
        <f t="shared" si="5"/>
        <v>45231</v>
      </c>
      <c r="BJ5" s="63">
        <f t="shared" si="5"/>
        <v>45232</v>
      </c>
      <c r="BK5" s="63">
        <f t="shared" si="5"/>
        <v>45233</v>
      </c>
      <c r="BL5" s="63">
        <f t="shared" si="5"/>
        <v>45234</v>
      </c>
      <c r="BM5" s="62">
        <f t="shared" si="5"/>
        <v>45235</v>
      </c>
      <c r="BN5" s="62">
        <f t="shared" si="5"/>
        <v>45236</v>
      </c>
      <c r="BO5" s="62">
        <f t="shared" ref="BO5:DJ5" si="6">BN5+1</f>
        <v>45237</v>
      </c>
      <c r="BP5" s="62">
        <f t="shared" si="6"/>
        <v>45238</v>
      </c>
      <c r="BQ5" s="62">
        <f t="shared" si="6"/>
        <v>45239</v>
      </c>
      <c r="BR5" s="62">
        <f t="shared" si="6"/>
        <v>45240</v>
      </c>
      <c r="BS5" s="62">
        <f t="shared" si="6"/>
        <v>45241</v>
      </c>
      <c r="BT5" s="62">
        <f t="shared" si="6"/>
        <v>45242</v>
      </c>
      <c r="BU5" s="62">
        <f t="shared" si="6"/>
        <v>45243</v>
      </c>
      <c r="BV5" s="62">
        <f t="shared" si="6"/>
        <v>45244</v>
      </c>
      <c r="BW5" s="62">
        <f t="shared" si="6"/>
        <v>45245</v>
      </c>
      <c r="BX5" s="62">
        <f t="shared" si="6"/>
        <v>45246</v>
      </c>
      <c r="BY5" s="62">
        <f t="shared" si="6"/>
        <v>45247</v>
      </c>
      <c r="BZ5" s="62">
        <f t="shared" si="6"/>
        <v>45248</v>
      </c>
      <c r="CA5" s="62">
        <f t="shared" si="6"/>
        <v>45249</v>
      </c>
      <c r="CB5" s="62">
        <f t="shared" si="6"/>
        <v>45250</v>
      </c>
      <c r="CC5" s="62">
        <f t="shared" si="6"/>
        <v>45251</v>
      </c>
      <c r="CD5" s="62">
        <f t="shared" si="6"/>
        <v>45252</v>
      </c>
      <c r="CE5" s="62">
        <f t="shared" si="6"/>
        <v>45253</v>
      </c>
      <c r="CF5" s="62">
        <f t="shared" si="6"/>
        <v>45254</v>
      </c>
      <c r="CG5" s="62">
        <f t="shared" si="6"/>
        <v>45255</v>
      </c>
      <c r="CH5" s="62">
        <f t="shared" si="6"/>
        <v>45256</v>
      </c>
      <c r="CI5" s="62">
        <f t="shared" si="6"/>
        <v>45257</v>
      </c>
      <c r="CJ5" s="62">
        <f t="shared" si="6"/>
        <v>45258</v>
      </c>
      <c r="CK5" s="62">
        <f t="shared" si="6"/>
        <v>45259</v>
      </c>
      <c r="CL5" s="62">
        <f t="shared" si="6"/>
        <v>45260</v>
      </c>
      <c r="CM5" s="62">
        <f t="shared" si="6"/>
        <v>45261</v>
      </c>
      <c r="CN5" s="62">
        <f t="shared" si="6"/>
        <v>45262</v>
      </c>
      <c r="CO5" s="62">
        <f t="shared" si="6"/>
        <v>45263</v>
      </c>
      <c r="CP5" s="62">
        <f t="shared" si="6"/>
        <v>45264</v>
      </c>
      <c r="CQ5" s="62">
        <f t="shared" si="6"/>
        <v>45265</v>
      </c>
      <c r="CR5" s="62">
        <f t="shared" si="6"/>
        <v>45266</v>
      </c>
      <c r="CS5" s="62">
        <f t="shared" si="6"/>
        <v>45267</v>
      </c>
      <c r="CT5" s="62">
        <f t="shared" si="6"/>
        <v>45268</v>
      </c>
      <c r="CU5" s="62">
        <f t="shared" si="6"/>
        <v>45269</v>
      </c>
      <c r="CV5" s="62">
        <f t="shared" si="6"/>
        <v>45270</v>
      </c>
      <c r="CW5" s="62">
        <f t="shared" si="6"/>
        <v>45271</v>
      </c>
      <c r="CX5" s="62">
        <f t="shared" si="6"/>
        <v>45272</v>
      </c>
      <c r="CY5" s="62">
        <f t="shared" si="6"/>
        <v>45273</v>
      </c>
      <c r="CZ5" s="62">
        <f t="shared" si="6"/>
        <v>45274</v>
      </c>
      <c r="DA5" s="62">
        <f t="shared" si="6"/>
        <v>45275</v>
      </c>
      <c r="DB5" s="62">
        <f t="shared" si="6"/>
        <v>45276</v>
      </c>
      <c r="DC5" s="62">
        <f t="shared" si="6"/>
        <v>45277</v>
      </c>
      <c r="DD5" s="62">
        <f t="shared" si="6"/>
        <v>45278</v>
      </c>
      <c r="DE5" s="62">
        <f t="shared" si="6"/>
        <v>45279</v>
      </c>
      <c r="DF5" s="62">
        <f t="shared" si="6"/>
        <v>45280</v>
      </c>
      <c r="DG5" s="62">
        <f t="shared" si="6"/>
        <v>45281</v>
      </c>
      <c r="DH5" s="62">
        <f t="shared" si="6"/>
        <v>45282</v>
      </c>
      <c r="DI5" s="62">
        <f t="shared" si="6"/>
        <v>45283</v>
      </c>
      <c r="DJ5" s="62">
        <f t="shared" si="6"/>
        <v>45284</v>
      </c>
    </row>
    <row r="6" spans="1:114" ht="30" customHeight="1" thickBot="1" x14ac:dyDescent="0.3">
      <c r="A6" s="19" t="s">
        <v>63</v>
      </c>
      <c r="B6" s="61" t="s">
        <v>62</v>
      </c>
      <c r="C6" s="61"/>
      <c r="D6" s="60" t="s">
        <v>61</v>
      </c>
      <c r="E6" s="60" t="s">
        <v>60</v>
      </c>
      <c r="F6" s="60" t="s">
        <v>59</v>
      </c>
      <c r="G6" s="60" t="s">
        <v>58</v>
      </c>
      <c r="H6" s="60"/>
      <c r="I6" s="60" t="s">
        <v>57</v>
      </c>
      <c r="J6" s="59" t="str">
        <f t="shared" ref="J6:AO6" si="7">LEFT(TEXT(J5,"ddd"),1)</f>
        <v>M</v>
      </c>
      <c r="K6" s="59" t="str">
        <f t="shared" si="7"/>
        <v>T</v>
      </c>
      <c r="L6" s="59" t="str">
        <f t="shared" si="7"/>
        <v>W</v>
      </c>
      <c r="M6" s="59" t="str">
        <f t="shared" si="7"/>
        <v>T</v>
      </c>
      <c r="N6" s="59" t="str">
        <f t="shared" si="7"/>
        <v>F</v>
      </c>
      <c r="O6" s="59" t="str">
        <f t="shared" si="7"/>
        <v>S</v>
      </c>
      <c r="P6" s="59" t="str">
        <f t="shared" si="7"/>
        <v>S</v>
      </c>
      <c r="Q6" s="59" t="str">
        <f t="shared" si="7"/>
        <v>M</v>
      </c>
      <c r="R6" s="59" t="str">
        <f t="shared" si="7"/>
        <v>T</v>
      </c>
      <c r="S6" s="59" t="str">
        <f t="shared" si="7"/>
        <v>W</v>
      </c>
      <c r="T6" s="59" t="str">
        <f t="shared" si="7"/>
        <v>T</v>
      </c>
      <c r="U6" s="59" t="str">
        <f t="shared" si="7"/>
        <v>F</v>
      </c>
      <c r="V6" s="59" t="str">
        <f t="shared" si="7"/>
        <v>S</v>
      </c>
      <c r="W6" s="59" t="str">
        <f t="shared" si="7"/>
        <v>S</v>
      </c>
      <c r="X6" s="59" t="str">
        <f t="shared" si="7"/>
        <v>M</v>
      </c>
      <c r="Y6" s="59" t="str">
        <f t="shared" si="7"/>
        <v>T</v>
      </c>
      <c r="Z6" s="59" t="str">
        <f t="shared" si="7"/>
        <v>W</v>
      </c>
      <c r="AA6" s="59" t="str">
        <f t="shared" si="7"/>
        <v>T</v>
      </c>
      <c r="AB6" s="59" t="str">
        <f t="shared" si="7"/>
        <v>F</v>
      </c>
      <c r="AC6" s="59" t="str">
        <f t="shared" si="7"/>
        <v>S</v>
      </c>
      <c r="AD6" s="59" t="str">
        <f t="shared" si="7"/>
        <v>S</v>
      </c>
      <c r="AE6" s="59" t="str">
        <f t="shared" si="7"/>
        <v>M</v>
      </c>
      <c r="AF6" s="59" t="str">
        <f t="shared" si="7"/>
        <v>T</v>
      </c>
      <c r="AG6" s="59" t="str">
        <f t="shared" si="7"/>
        <v>W</v>
      </c>
      <c r="AH6" s="59" t="str">
        <f t="shared" si="7"/>
        <v>T</v>
      </c>
      <c r="AI6" s="59" t="str">
        <f t="shared" si="7"/>
        <v>F</v>
      </c>
      <c r="AJ6" s="59" t="str">
        <f t="shared" si="7"/>
        <v>S</v>
      </c>
      <c r="AK6" s="59" t="str">
        <f t="shared" si="7"/>
        <v>S</v>
      </c>
      <c r="AL6" s="59" t="str">
        <f t="shared" si="7"/>
        <v>M</v>
      </c>
      <c r="AM6" s="59" t="str">
        <f t="shared" si="7"/>
        <v>T</v>
      </c>
      <c r="AN6" s="59" t="str">
        <f t="shared" si="7"/>
        <v>W</v>
      </c>
      <c r="AO6" s="59" t="str">
        <f t="shared" si="7"/>
        <v>T</v>
      </c>
      <c r="AP6" s="59" t="str">
        <f t="shared" ref="AP6:BU6" si="8">LEFT(TEXT(AP5,"ddd"),1)</f>
        <v>F</v>
      </c>
      <c r="AQ6" s="59" t="str">
        <f t="shared" si="8"/>
        <v>S</v>
      </c>
      <c r="AR6" s="59" t="str">
        <f t="shared" si="8"/>
        <v>S</v>
      </c>
      <c r="AS6" s="59" t="str">
        <f t="shared" si="8"/>
        <v>M</v>
      </c>
      <c r="AT6" s="59" t="str">
        <f t="shared" si="8"/>
        <v>T</v>
      </c>
      <c r="AU6" s="59" t="str">
        <f t="shared" si="8"/>
        <v>W</v>
      </c>
      <c r="AV6" s="59" t="str">
        <f t="shared" si="8"/>
        <v>T</v>
      </c>
      <c r="AW6" s="59" t="str">
        <f t="shared" si="8"/>
        <v>F</v>
      </c>
      <c r="AX6" s="59" t="str">
        <f t="shared" si="8"/>
        <v>S</v>
      </c>
      <c r="AY6" s="59" t="str">
        <f t="shared" si="8"/>
        <v>S</v>
      </c>
      <c r="AZ6" s="59" t="str">
        <f t="shared" si="8"/>
        <v>M</v>
      </c>
      <c r="BA6" s="59" t="str">
        <f t="shared" si="8"/>
        <v>T</v>
      </c>
      <c r="BB6" s="59" t="str">
        <f t="shared" si="8"/>
        <v>W</v>
      </c>
      <c r="BC6" s="59" t="str">
        <f t="shared" si="8"/>
        <v>T</v>
      </c>
      <c r="BD6" s="59" t="str">
        <f t="shared" si="8"/>
        <v>F</v>
      </c>
      <c r="BE6" s="59" t="str">
        <f t="shared" si="8"/>
        <v>S</v>
      </c>
      <c r="BF6" s="59" t="str">
        <f t="shared" si="8"/>
        <v>S</v>
      </c>
      <c r="BG6" s="59" t="str">
        <f t="shared" si="8"/>
        <v>M</v>
      </c>
      <c r="BH6" s="59" t="str">
        <f t="shared" si="8"/>
        <v>T</v>
      </c>
      <c r="BI6" s="59" t="str">
        <f t="shared" si="8"/>
        <v>W</v>
      </c>
      <c r="BJ6" s="59" t="str">
        <f t="shared" si="8"/>
        <v>T</v>
      </c>
      <c r="BK6" s="59" t="str">
        <f t="shared" si="8"/>
        <v>F</v>
      </c>
      <c r="BL6" s="59" t="str">
        <f t="shared" si="8"/>
        <v>S</v>
      </c>
      <c r="BM6" s="59" t="str">
        <f t="shared" si="8"/>
        <v>S</v>
      </c>
      <c r="BN6" s="59" t="str">
        <f t="shared" si="8"/>
        <v>M</v>
      </c>
      <c r="BO6" s="59" t="str">
        <f t="shared" si="8"/>
        <v>T</v>
      </c>
      <c r="BP6" s="59" t="str">
        <f t="shared" si="8"/>
        <v>W</v>
      </c>
      <c r="BQ6" s="59" t="str">
        <f t="shared" si="8"/>
        <v>T</v>
      </c>
      <c r="BR6" s="59" t="str">
        <f t="shared" si="8"/>
        <v>F</v>
      </c>
      <c r="BS6" s="59" t="str">
        <f t="shared" si="8"/>
        <v>S</v>
      </c>
      <c r="BT6" s="59" t="str">
        <f t="shared" si="8"/>
        <v>S</v>
      </c>
      <c r="BU6" s="59" t="str">
        <f t="shared" ref="BU6:CA6" si="9">LEFT(TEXT(BU5,"ddd"),1)</f>
        <v>M</v>
      </c>
      <c r="BV6" s="59" t="str">
        <f t="shared" si="9"/>
        <v>T</v>
      </c>
      <c r="BW6" s="59" t="str">
        <f t="shared" si="9"/>
        <v>W</v>
      </c>
      <c r="BX6" s="59" t="str">
        <f t="shared" si="9"/>
        <v>T</v>
      </c>
      <c r="BY6" s="59" t="str">
        <f t="shared" si="9"/>
        <v>F</v>
      </c>
      <c r="BZ6" s="59" t="str">
        <f t="shared" si="9"/>
        <v>S</v>
      </c>
      <c r="CA6" s="59" t="str">
        <f t="shared" si="9"/>
        <v>S</v>
      </c>
      <c r="CB6" s="59" t="str">
        <f t="shared" ref="CB6" si="10">LEFT(TEXT(CB5,"ddd"),1)</f>
        <v>M</v>
      </c>
      <c r="CC6" s="59" t="str">
        <f t="shared" ref="CC6" si="11">LEFT(TEXT(CC5,"ddd"),1)</f>
        <v>T</v>
      </c>
      <c r="CD6" s="59" t="str">
        <f t="shared" ref="CD6" si="12">LEFT(TEXT(CD5,"ddd"),1)</f>
        <v>W</v>
      </c>
      <c r="CE6" s="59" t="str">
        <f t="shared" ref="CE6" si="13">LEFT(TEXT(CE5,"ddd"),1)</f>
        <v>T</v>
      </c>
      <c r="CF6" s="59" t="str">
        <f t="shared" ref="CF6" si="14">LEFT(TEXT(CF5,"ddd"),1)</f>
        <v>F</v>
      </c>
      <c r="CG6" s="59" t="str">
        <f t="shared" ref="CG6" si="15">LEFT(TEXT(CG5,"ddd"),1)</f>
        <v>S</v>
      </c>
      <c r="CH6" s="59" t="str">
        <f t="shared" ref="CH6" si="16">LEFT(TEXT(CH5,"ddd"),1)</f>
        <v>S</v>
      </c>
      <c r="CI6" s="59" t="str">
        <f t="shared" ref="CI6" si="17">LEFT(TEXT(CI5,"ddd"),1)</f>
        <v>M</v>
      </c>
      <c r="CJ6" s="59" t="str">
        <f t="shared" ref="CJ6" si="18">LEFT(TEXT(CJ5,"ddd"),1)</f>
        <v>T</v>
      </c>
      <c r="CK6" s="59" t="str">
        <f t="shared" ref="CK6" si="19">LEFT(TEXT(CK5,"ddd"),1)</f>
        <v>W</v>
      </c>
      <c r="CL6" s="59" t="str">
        <f t="shared" ref="CL6" si="20">LEFT(TEXT(CL5,"ddd"),1)</f>
        <v>T</v>
      </c>
      <c r="CM6" s="59" t="str">
        <f t="shared" ref="CM6" si="21">LEFT(TEXT(CM5,"ddd"),1)</f>
        <v>F</v>
      </c>
      <c r="CN6" s="59" t="str">
        <f t="shared" ref="CN6" si="22">LEFT(TEXT(CN5,"ddd"),1)</f>
        <v>S</v>
      </c>
      <c r="CO6" s="59" t="str">
        <f t="shared" ref="CO6" si="23">LEFT(TEXT(CO5,"ddd"),1)</f>
        <v>S</v>
      </c>
      <c r="CP6" s="59" t="str">
        <f t="shared" ref="CP6" si="24">LEFT(TEXT(CP5,"ddd"),1)</f>
        <v>M</v>
      </c>
      <c r="CQ6" s="59" t="str">
        <f t="shared" ref="CQ6" si="25">LEFT(TEXT(CQ5,"ddd"),1)</f>
        <v>T</v>
      </c>
      <c r="CR6" s="59" t="str">
        <f t="shared" ref="CR6" si="26">LEFT(TEXT(CR5,"ddd"),1)</f>
        <v>W</v>
      </c>
      <c r="CS6" s="59" t="str">
        <f t="shared" ref="CS6" si="27">LEFT(TEXT(CS5,"ddd"),1)</f>
        <v>T</v>
      </c>
      <c r="CT6" s="59" t="str">
        <f t="shared" ref="CT6" si="28">LEFT(TEXT(CT5,"ddd"),1)</f>
        <v>F</v>
      </c>
      <c r="CU6" s="59" t="str">
        <f t="shared" ref="CU6" si="29">LEFT(TEXT(CU5,"ddd"),1)</f>
        <v>S</v>
      </c>
      <c r="CV6" s="59" t="str">
        <f t="shared" ref="CV6" si="30">LEFT(TEXT(CV5,"ddd"),1)</f>
        <v>S</v>
      </c>
      <c r="CW6" s="59" t="str">
        <f t="shared" ref="CW6" si="31">LEFT(TEXT(CW5,"ddd"),1)</f>
        <v>M</v>
      </c>
      <c r="CX6" s="59" t="str">
        <f t="shared" ref="CX6" si="32">LEFT(TEXT(CX5,"ddd"),1)</f>
        <v>T</v>
      </c>
      <c r="CY6" s="59" t="str">
        <f t="shared" ref="CY6" si="33">LEFT(TEXT(CY5,"ddd"),1)</f>
        <v>W</v>
      </c>
      <c r="CZ6" s="59" t="str">
        <f t="shared" ref="CZ6" si="34">LEFT(TEXT(CZ5,"ddd"),1)</f>
        <v>T</v>
      </c>
      <c r="DA6" s="59" t="str">
        <f t="shared" ref="DA6" si="35">LEFT(TEXT(DA5,"ddd"),1)</f>
        <v>F</v>
      </c>
      <c r="DB6" s="59" t="str">
        <f t="shared" ref="DB6" si="36">LEFT(TEXT(DB5,"ddd"),1)</f>
        <v>S</v>
      </c>
      <c r="DC6" s="59" t="str">
        <f t="shared" ref="DC6" si="37">LEFT(TEXT(DC5,"ddd"),1)</f>
        <v>S</v>
      </c>
      <c r="DD6" s="59" t="str">
        <f t="shared" ref="DD6" si="38">LEFT(TEXT(DD5,"ddd"),1)</f>
        <v>M</v>
      </c>
      <c r="DE6" s="59" t="str">
        <f t="shared" ref="DE6" si="39">LEFT(TEXT(DE5,"ddd"),1)</f>
        <v>T</v>
      </c>
      <c r="DF6" s="59" t="str">
        <f t="shared" ref="DF6" si="40">LEFT(TEXT(DF5,"ddd"),1)</f>
        <v>W</v>
      </c>
      <c r="DG6" s="59" t="str">
        <f t="shared" ref="DG6" si="41">LEFT(TEXT(DG5,"ddd"),1)</f>
        <v>T</v>
      </c>
      <c r="DH6" s="59" t="str">
        <f t="shared" ref="DH6" si="42">LEFT(TEXT(DH5,"ddd"),1)</f>
        <v>F</v>
      </c>
      <c r="DI6" s="59" t="str">
        <f t="shared" ref="DI6" si="43">LEFT(TEXT(DI5,"ddd"),1)</f>
        <v>S</v>
      </c>
      <c r="DJ6" s="59" t="str">
        <f t="shared" ref="DJ6" si="44">LEFT(TEXT(DJ5,"ddd"),1)</f>
        <v>S</v>
      </c>
    </row>
    <row r="7" spans="1:114" ht="30" hidden="1" customHeight="1" thickBot="1" x14ac:dyDescent="0.3">
      <c r="A7" s="6" t="s">
        <v>56</v>
      </c>
      <c r="D7" s="1"/>
      <c r="F7"/>
      <c r="I7" t="str">
        <f t="shared" ref="I7:I13" si="45">IF(OR(ISBLANK(task_start),ISBLANK(task_end)),"",task_end-task_start+1)</f>
        <v/>
      </c>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row>
    <row r="8" spans="1:114" s="11" customFormat="1" ht="30" customHeight="1" thickBot="1" x14ac:dyDescent="0.3">
      <c r="A8" s="19" t="s">
        <v>55</v>
      </c>
      <c r="B8" s="58" t="s">
        <v>75</v>
      </c>
      <c r="C8" s="58"/>
      <c r="D8" s="57"/>
      <c r="E8" s="56"/>
      <c r="F8" s="55"/>
      <c r="G8" s="54"/>
      <c r="H8" s="21"/>
      <c r="I8" s="21" t="str">
        <f t="shared" si="45"/>
        <v/>
      </c>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c r="CT8" s="20"/>
      <c r="CU8" s="20"/>
      <c r="CV8" s="20"/>
      <c r="CW8" s="20"/>
      <c r="CX8" s="20"/>
      <c r="CY8" s="20"/>
      <c r="CZ8" s="20"/>
      <c r="DA8" s="20"/>
      <c r="DB8" s="20"/>
      <c r="DC8" s="20"/>
      <c r="DD8" s="20"/>
      <c r="DE8" s="20"/>
      <c r="DF8" s="20"/>
      <c r="DG8" s="20"/>
      <c r="DH8" s="20"/>
      <c r="DI8" s="20"/>
      <c r="DJ8" s="20"/>
    </row>
    <row r="9" spans="1:114" s="11" customFormat="1" ht="47.25" customHeight="1" thickBot="1" x14ac:dyDescent="0.3">
      <c r="A9" s="19" t="s">
        <v>54</v>
      </c>
      <c r="B9" s="53" t="str">
        <f>'Project Plan'!C2</f>
        <v>Source System Candidates</v>
      </c>
      <c r="C9" s="78" t="str">
        <f>'Project Plan'!E2</f>
        <v>Identify and gain read-only access to all the required source systems and databases, understand the source system data volume and complexity.</v>
      </c>
      <c r="D9" s="52" t="str">
        <f>'Project Plan'!G2</f>
        <v>Rightio</v>
      </c>
      <c r="E9" s="51">
        <f>'Project Plan'!M2</f>
        <v>1</v>
      </c>
      <c r="F9" s="68">
        <f>'Project Plan'!H2</f>
        <v>45184</v>
      </c>
      <c r="G9" s="68">
        <f>'Project Plan'!I2</f>
        <v>45191</v>
      </c>
      <c r="H9" s="21"/>
      <c r="I9" s="21">
        <f t="shared" si="45"/>
        <v>8</v>
      </c>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row>
    <row r="10" spans="1:114" s="11" customFormat="1" ht="44.25" customHeight="1" thickBot="1" x14ac:dyDescent="0.3">
      <c r="A10" s="19" t="s">
        <v>53</v>
      </c>
      <c r="B10" s="53" t="str">
        <f>'Project Plan'!C3</f>
        <v>List of required data items</v>
      </c>
      <c r="C10" s="78" t="str">
        <f>'Project Plan'!E3</f>
        <v>Document all the required data items to meet current and future business needs</v>
      </c>
      <c r="D10" s="52" t="str">
        <f>'Project Plan'!G3</f>
        <v>DF</v>
      </c>
      <c r="E10" s="51">
        <f>'Project Plan'!M3</f>
        <v>1</v>
      </c>
      <c r="F10" s="68">
        <f>'Project Plan'!H3</f>
        <v>45184</v>
      </c>
      <c r="G10" s="68">
        <f>'Project Plan'!I3</f>
        <v>45198</v>
      </c>
      <c r="H10" s="21"/>
      <c r="I10" s="21">
        <f t="shared" si="45"/>
        <v>15</v>
      </c>
      <c r="J10" s="20"/>
      <c r="K10" s="20"/>
      <c r="L10" s="20"/>
      <c r="M10" s="20"/>
      <c r="N10" s="20"/>
      <c r="O10" s="20"/>
      <c r="P10" s="20"/>
      <c r="Q10" s="20"/>
      <c r="R10" s="20"/>
      <c r="S10" s="20"/>
      <c r="T10" s="20"/>
      <c r="U10" s="20"/>
      <c r="V10" s="45"/>
      <c r="W10" s="45"/>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row>
    <row r="11" spans="1:114" s="11" customFormat="1" ht="29.25" customHeight="1" thickBot="1" x14ac:dyDescent="0.3">
      <c r="A11" s="6"/>
      <c r="B11" s="53" t="str">
        <f>'Project Plan'!C4</f>
        <v>Data Dictionary</v>
      </c>
      <c r="C11" s="78" t="str">
        <f>'Project Plan'!E4</f>
        <v>Prepare data dictionary to show data item lineage from source system</v>
      </c>
      <c r="D11" s="52" t="str">
        <f>'Project Plan'!G4</f>
        <v>DF</v>
      </c>
      <c r="E11" s="51">
        <f>'Project Plan'!M4</f>
        <v>1</v>
      </c>
      <c r="F11" s="68">
        <f>'Project Plan'!H4</f>
        <v>45184</v>
      </c>
      <c r="G11" s="68">
        <f>'Project Plan'!I4</f>
        <v>45198</v>
      </c>
      <c r="H11" s="21"/>
      <c r="I11" s="21">
        <f t="shared" si="45"/>
        <v>15</v>
      </c>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20"/>
      <c r="DJ11" s="20"/>
    </row>
    <row r="12" spans="1:114" s="11" customFormat="1" ht="47.25" customHeight="1" thickBot="1" x14ac:dyDescent="0.3">
      <c r="A12" s="6"/>
      <c r="B12" s="53" t="str">
        <f>'Project Plan'!C5</f>
        <v>Data Mapping</v>
      </c>
      <c r="C12" s="78" t="str">
        <f>'Project Plan'!E5</f>
        <v>Create a data map to align similar data items , for example , status values, active, true, 1, live, should be mapped into a single value active. Mapping attributes to entities</v>
      </c>
      <c r="D12" s="52" t="str">
        <f>'Project Plan'!G5</f>
        <v>DF</v>
      </c>
      <c r="E12" s="51">
        <f>'Project Plan'!M5</f>
        <v>1</v>
      </c>
      <c r="F12" s="68">
        <f>'Project Plan'!H5</f>
        <v>45184</v>
      </c>
      <c r="G12" s="68">
        <f>'Project Plan'!I5</f>
        <v>45198</v>
      </c>
      <c r="H12" s="21"/>
      <c r="I12" s="21">
        <f t="shared" si="45"/>
        <v>15</v>
      </c>
      <c r="J12" s="20"/>
      <c r="K12" s="20"/>
      <c r="L12" s="20"/>
      <c r="M12" s="20"/>
      <c r="N12" s="20"/>
      <c r="O12" s="20"/>
      <c r="P12" s="20"/>
      <c r="Q12" s="20"/>
      <c r="R12" s="20"/>
      <c r="S12" s="20"/>
      <c r="T12" s="20"/>
      <c r="U12" s="20"/>
      <c r="V12" s="20"/>
      <c r="W12" s="20"/>
      <c r="X12" s="20"/>
      <c r="Y12" s="20"/>
      <c r="Z12" s="45"/>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row>
    <row r="13" spans="1:114" s="11" customFormat="1" ht="39.75" customHeight="1" thickBot="1" x14ac:dyDescent="0.3">
      <c r="A13" s="6"/>
      <c r="B13" s="53" t="str">
        <f>'Project Plan'!C6</f>
        <v>Business Rules / Logic</v>
      </c>
      <c r="C13" s="78" t="str">
        <f>'Project Plan'!E6</f>
        <v>Define business rule and logic for measure calculations, logical data grouping, data categorisation etc</v>
      </c>
      <c r="D13" s="52" t="str">
        <f>'Project Plan'!G6</f>
        <v>Rightio</v>
      </c>
      <c r="E13" s="51">
        <f>'Project Plan'!M6</f>
        <v>0.75</v>
      </c>
      <c r="F13" s="68">
        <f>'Project Plan'!H6</f>
        <v>45191</v>
      </c>
      <c r="G13" s="68">
        <f>'Project Plan'!I6</f>
        <v>45198</v>
      </c>
      <c r="H13" s="21"/>
      <c r="I13" s="21">
        <f t="shared" si="45"/>
        <v>8</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row>
    <row r="14" spans="1:114" s="11" customFormat="1" ht="42.75" customHeight="1" thickBot="1" x14ac:dyDescent="0.3">
      <c r="A14" s="6"/>
      <c r="B14" s="53" t="str">
        <f>'Project Plan'!C7</f>
        <v>Security &amp; Compliance</v>
      </c>
      <c r="C14" s="78" t="str">
        <f>'Project Plan'!E7</f>
        <v>Determine security and compliance requirements - sensitvity labels, data compartmentalisation etc.</v>
      </c>
      <c r="D14" s="52" t="str">
        <f>'Project Plan'!G7</f>
        <v>Rightio</v>
      </c>
      <c r="E14" s="51">
        <f>'Project Plan'!M7</f>
        <v>0</v>
      </c>
      <c r="F14" s="68">
        <f>'Project Plan'!H7</f>
        <v>45184</v>
      </c>
      <c r="G14" s="68">
        <f>'Project Plan'!I7</f>
        <v>45185</v>
      </c>
      <c r="H14" s="21"/>
      <c r="I14" s="21"/>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row>
    <row r="15" spans="1:114" s="11" customFormat="1" ht="30" customHeight="1" thickBot="1" x14ac:dyDescent="0.3">
      <c r="A15" s="19" t="s">
        <v>52</v>
      </c>
      <c r="B15" s="50" t="s">
        <v>76</v>
      </c>
      <c r="C15" s="50"/>
      <c r="D15" s="49"/>
      <c r="E15" s="48"/>
      <c r="F15" s="47"/>
      <c r="G15" s="46"/>
      <c r="H15" s="21"/>
      <c r="I15" s="21" t="str">
        <f t="shared" ref="I15:I22" si="46">IF(OR(ISBLANK(task_start),ISBLANK(task_end)),"",task_end-task_start+1)</f>
        <v/>
      </c>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row>
    <row r="16" spans="1:114" s="11" customFormat="1" ht="62.25" customHeight="1" thickBot="1" x14ac:dyDescent="0.3">
      <c r="A16" s="19"/>
      <c r="B16" s="44" t="str">
        <f>'Project Plan'!C8</f>
        <v>Logical Model Design</v>
      </c>
      <c r="C16" s="79" t="str">
        <f>'Project Plan'!E8</f>
        <v>Create a diagram of the logical data model showing all the entities, primary/foreign key relationships. Determine approach, star-schema or snow-flake or hybrid</v>
      </c>
      <c r="D16" s="43" t="str">
        <f>'Project Plan'!G8</f>
        <v>DF</v>
      </c>
      <c r="E16" s="42">
        <f>'Project Plan'!M8</f>
        <v>0.25</v>
      </c>
      <c r="F16" s="69">
        <f>'Project Plan'!H8</f>
        <v>45188</v>
      </c>
      <c r="G16" s="69">
        <f>'Project Plan'!I8</f>
        <v>45191</v>
      </c>
      <c r="H16" s="21"/>
      <c r="I16" s="21">
        <f t="shared" si="46"/>
        <v>4</v>
      </c>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row>
    <row r="17" spans="1:114" s="11" customFormat="1" ht="30" customHeight="1" thickBot="1" x14ac:dyDescent="0.3">
      <c r="A17" s="6" t="s">
        <v>51</v>
      </c>
      <c r="B17" s="41" t="s">
        <v>77</v>
      </c>
      <c r="C17" s="41"/>
      <c r="D17" s="40"/>
      <c r="E17" s="39"/>
      <c r="F17" s="38"/>
      <c r="G17" s="37"/>
      <c r="H17" s="21"/>
      <c r="I17" s="21" t="str">
        <f t="shared" si="46"/>
        <v/>
      </c>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row>
    <row r="18" spans="1:114" s="11" customFormat="1" ht="30" customHeight="1" thickBot="1" x14ac:dyDescent="0.3">
      <c r="A18" s="6"/>
      <c r="B18" s="36" t="str">
        <f>'Project Plan'!C9</f>
        <v>Azure Admin Account</v>
      </c>
      <c r="C18" s="80" t="str">
        <f>'Project Plan'!E9</f>
        <v>Set up Azure Admin Account</v>
      </c>
      <c r="D18" s="35" t="str">
        <f>'Project Plan'!G9</f>
        <v>WaveNet</v>
      </c>
      <c r="E18" s="34">
        <f>'Project Plan'!M9</f>
        <v>1</v>
      </c>
      <c r="F18" s="70">
        <f>'Project Plan'!H9</f>
        <v>45184</v>
      </c>
      <c r="G18" s="70">
        <f>'Project Plan'!I9</f>
        <v>45185</v>
      </c>
      <c r="H18" s="21"/>
      <c r="I18" s="21">
        <f t="shared" si="46"/>
        <v>2</v>
      </c>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row>
    <row r="19" spans="1:114" s="11" customFormat="1" ht="15.75" thickBot="1" x14ac:dyDescent="0.3">
      <c r="A19" s="6"/>
      <c r="B19" s="36" t="str">
        <f>'Project Plan'!C10</f>
        <v>Azure Read-Only Account</v>
      </c>
      <c r="C19" s="80" t="str">
        <f>'Project Plan'!E10</f>
        <v>Set up Azure Read-Only Account</v>
      </c>
      <c r="D19" s="35" t="str">
        <f>'Project Plan'!G10</f>
        <v>WaveNet</v>
      </c>
      <c r="E19" s="34">
        <f>'Project Plan'!M10</f>
        <v>1</v>
      </c>
      <c r="F19" s="70">
        <f>'Project Plan'!H10</f>
        <v>45184</v>
      </c>
      <c r="G19" s="70">
        <f>'Project Plan'!I10</f>
        <v>45185</v>
      </c>
      <c r="H19" s="21"/>
      <c r="I19" s="21">
        <f t="shared" si="46"/>
        <v>2</v>
      </c>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row>
    <row r="20" spans="1:114" s="11" customFormat="1" ht="35.25" thickBot="1" x14ac:dyDescent="0.3">
      <c r="A20" s="6"/>
      <c r="B20" s="36" t="str">
        <f>'Project Plan'!C11</f>
        <v>Azure Configuration</v>
      </c>
      <c r="C20" s="80" t="str">
        <f>'Project Plan'!E11</f>
        <v>Create Rightio resource group (if not already available), then create Rightio workspace using Azure configurator.</v>
      </c>
      <c r="D20" s="35" t="str">
        <f>'Project Plan'!G11</f>
        <v>WaveNet</v>
      </c>
      <c r="E20" s="34">
        <f>'Project Plan'!M11</f>
        <v>1</v>
      </c>
      <c r="F20" s="70">
        <f>'Project Plan'!H11</f>
        <v>45184</v>
      </c>
      <c r="G20" s="70">
        <f>'Project Plan'!I11</f>
        <v>45187</v>
      </c>
      <c r="H20" s="21"/>
      <c r="I20" s="21">
        <f t="shared" si="46"/>
        <v>4</v>
      </c>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row>
    <row r="21" spans="1:114" s="11" customFormat="1" ht="35.25" thickBot="1" x14ac:dyDescent="0.3">
      <c r="A21" s="6"/>
      <c r="B21" s="36" t="str">
        <f>'Project Plan'!C12</f>
        <v>Logical Model Development</v>
      </c>
      <c r="C21" s="80" t="str">
        <f>'Project Plan'!E12</f>
        <v>Converting the logical data model into the tables, views, columns, indexes, keys of the database</v>
      </c>
      <c r="D21" s="35" t="str">
        <f>'Project Plan'!G12</f>
        <v>DF</v>
      </c>
      <c r="E21" s="34">
        <f>'Project Plan'!M12</f>
        <v>1</v>
      </c>
      <c r="F21" s="70">
        <f>'Project Plan'!H12</f>
        <v>45192</v>
      </c>
      <c r="G21" s="70">
        <f>'Project Plan'!I12</f>
        <v>45237</v>
      </c>
      <c r="H21" s="21"/>
      <c r="I21" s="21">
        <f t="shared" si="46"/>
        <v>46</v>
      </c>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row>
    <row r="22" spans="1:114" s="11" customFormat="1" ht="15.75" thickBot="1" x14ac:dyDescent="0.3">
      <c r="A22" s="6"/>
      <c r="B22" s="36" t="str">
        <f>'Project Plan'!C13</f>
        <v>ETL Development</v>
      </c>
      <c r="C22" s="80" t="str">
        <f>'Project Plan'!E13</f>
        <v>Create SSIS packages</v>
      </c>
      <c r="D22" s="35" t="str">
        <f>'Project Plan'!G13</f>
        <v>DF</v>
      </c>
      <c r="E22" s="34">
        <f>'Project Plan'!M13</f>
        <v>1</v>
      </c>
      <c r="F22" s="70">
        <f>'Project Plan'!H13</f>
        <v>45192</v>
      </c>
      <c r="G22" s="70">
        <f>'Project Plan'!I13</f>
        <v>45237</v>
      </c>
      <c r="H22" s="21"/>
      <c r="I22" s="21">
        <f t="shared" si="46"/>
        <v>46</v>
      </c>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row>
    <row r="23" spans="1:114" s="11" customFormat="1" ht="24" thickBot="1" x14ac:dyDescent="0.3">
      <c r="A23" s="6"/>
      <c r="B23" s="36" t="str">
        <f>'Project Plan'!C14</f>
        <v>Database House-keeping</v>
      </c>
      <c r="C23" s="80" t="str">
        <f>'Project Plan'!E14</f>
        <v>Create and configure Audit and Error Logging, source control.</v>
      </c>
      <c r="D23" s="35" t="str">
        <f>'Project Plan'!G14</f>
        <v>DF</v>
      </c>
      <c r="E23" s="34">
        <f>'Project Plan'!M14</f>
        <v>1</v>
      </c>
      <c r="F23" s="70">
        <f>'Project Plan'!H14</f>
        <v>45192</v>
      </c>
      <c r="G23" s="70">
        <f>'Project Plan'!I14</f>
        <v>45193</v>
      </c>
      <c r="H23" s="21"/>
      <c r="I23" s="21"/>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row>
    <row r="24" spans="1:114" s="11" customFormat="1" ht="30" customHeight="1" thickBot="1" x14ac:dyDescent="0.3">
      <c r="A24" s="6"/>
      <c r="B24" s="36"/>
      <c r="C24" s="36"/>
      <c r="D24" s="35"/>
      <c r="E24" s="34"/>
      <c r="F24" s="70"/>
      <c r="G24" s="70"/>
      <c r="H24" s="21"/>
      <c r="I24" s="21"/>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row>
    <row r="25" spans="1:114" s="11" customFormat="1" ht="30" customHeight="1" thickBot="1" x14ac:dyDescent="0.3">
      <c r="A25" s="6" t="s">
        <v>51</v>
      </c>
      <c r="B25" s="33" t="s">
        <v>96</v>
      </c>
      <c r="C25" s="33"/>
      <c r="D25" s="32"/>
      <c r="E25" s="31"/>
      <c r="F25" s="30"/>
      <c r="G25" s="29"/>
      <c r="H25" s="21"/>
      <c r="I25" s="21"/>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row>
    <row r="26" spans="1:114" s="11" customFormat="1" ht="30" customHeight="1" thickBot="1" x14ac:dyDescent="0.3">
      <c r="A26" s="6"/>
      <c r="B26" s="28" t="str">
        <f>'Project Plan'!C15</f>
        <v>User Acceptance Testing</v>
      </c>
      <c r="C26" s="85" t="str">
        <f>'Project Plan'!E15</f>
        <v>Business to test the figures from the Database</v>
      </c>
      <c r="D26" s="27" t="str">
        <f>'Project Plan'!G15</f>
        <v>Rightio</v>
      </c>
      <c r="E26" s="26">
        <f>'Project Plan'!M15</f>
        <v>0.5</v>
      </c>
      <c r="F26" s="71">
        <f>'Project Plan'!H15</f>
        <v>45238</v>
      </c>
      <c r="G26" s="71">
        <f>'Project Plan'!I15</f>
        <v>45245</v>
      </c>
      <c r="H26" s="21"/>
      <c r="I26" s="21"/>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row>
    <row r="27" spans="1:114" s="11" customFormat="1" ht="30" customHeight="1" thickBot="1" x14ac:dyDescent="0.3">
      <c r="A27" s="6"/>
      <c r="B27" s="28" t="str">
        <f>'Project Plan'!C16</f>
        <v>User Acceptance Testing</v>
      </c>
      <c r="C27" s="85" t="str">
        <f>'Project Plan'!E16</f>
        <v>Debugging / Issue Resolution</v>
      </c>
      <c r="D27" s="27" t="str">
        <f>'Project Plan'!G16</f>
        <v>DF</v>
      </c>
      <c r="E27" s="26">
        <f>'Project Plan'!M16</f>
        <v>0</v>
      </c>
      <c r="F27" s="71">
        <f>'Project Plan'!H16</f>
        <v>45239</v>
      </c>
      <c r="G27" s="71">
        <f>'Project Plan'!I16</f>
        <v>45246</v>
      </c>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row>
    <row r="28" spans="1:114" s="11" customFormat="1" ht="30" customHeight="1" thickBot="1" x14ac:dyDescent="0.3">
      <c r="A28" s="6"/>
      <c r="B28" s="87" t="s">
        <v>97</v>
      </c>
      <c r="C28" s="87"/>
      <c r="D28" s="88"/>
      <c r="E28" s="89"/>
      <c r="F28" s="90"/>
      <c r="G28" s="91"/>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row>
    <row r="29" spans="1:114" s="11" customFormat="1" ht="35.25" thickBot="1" x14ac:dyDescent="0.3">
      <c r="A29" s="6"/>
      <c r="B29" s="92" t="str">
        <f>'Project Plan'!C17</f>
        <v>Sign-off on Database Development</v>
      </c>
      <c r="C29" s="96" t="str">
        <f>'Project Plan'!E17</f>
        <v>Sign-off on Database Development, agree / set schedule frequency for data loads</v>
      </c>
      <c r="D29" s="93" t="str">
        <f>'Project Plan'!G17</f>
        <v>Rightio</v>
      </c>
      <c r="E29" s="94">
        <f>'Project Plan'!M17</f>
        <v>0</v>
      </c>
      <c r="F29" s="95">
        <f>'Project Plan'!H17</f>
        <v>45247</v>
      </c>
      <c r="G29" s="95">
        <f>'Project Plan'!I17</f>
        <v>45250</v>
      </c>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row>
    <row r="30" spans="1:114" s="11" customFormat="1" ht="30" customHeight="1" thickBot="1" x14ac:dyDescent="0.3">
      <c r="A30" s="6"/>
      <c r="B30" s="99" t="s">
        <v>107</v>
      </c>
      <c r="C30" s="100"/>
      <c r="D30" s="101"/>
      <c r="E30" s="102"/>
      <c r="F30" s="103"/>
      <c r="G30" s="103"/>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row>
    <row r="31" spans="1:114" s="11" customFormat="1" ht="30" customHeight="1" thickBot="1" x14ac:dyDescent="0.3">
      <c r="A31" s="6"/>
      <c r="B31" s="104" t="str">
        <f>'Project Plan'!C18</f>
        <v>Tabular Modelling</v>
      </c>
      <c r="C31" s="108" t="str">
        <f>'Project Plan'!E18</f>
        <v>Develop tabular model for Power BI reporting</v>
      </c>
      <c r="D31" s="105" t="str">
        <f>'Project Plan'!G18</f>
        <v>DF</v>
      </c>
      <c r="E31" s="106">
        <f>'Project Plan'!M18</f>
        <v>1</v>
      </c>
      <c r="F31" s="107">
        <f>'Project Plan'!H18</f>
        <v>45251</v>
      </c>
      <c r="G31" s="107">
        <f>'Project Plan'!I18</f>
        <v>45265</v>
      </c>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row>
    <row r="32" spans="1:114" s="11" customFormat="1" ht="24" thickBot="1" x14ac:dyDescent="0.3">
      <c r="A32" s="6"/>
      <c r="B32" s="104" t="str">
        <f>'Project Plan'!C19</f>
        <v>Power BI Dashboard Development</v>
      </c>
      <c r="C32" s="108" t="str">
        <f>'Project Plan'!E19</f>
        <v>Develop Power BI reporting dashboards, paginated reports</v>
      </c>
      <c r="D32" s="105" t="str">
        <f>'Project Plan'!G19</f>
        <v>DF</v>
      </c>
      <c r="E32" s="106">
        <f>'Project Plan'!M19</f>
        <v>1</v>
      </c>
      <c r="F32" s="107">
        <f>'Project Plan'!H19</f>
        <v>45266</v>
      </c>
      <c r="G32" s="107">
        <f>'Project Plan'!I19</f>
        <v>45275</v>
      </c>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row>
    <row r="33" spans="1:114" s="11" customFormat="1" ht="46.5" thickBot="1" x14ac:dyDescent="0.3">
      <c r="A33" s="6"/>
      <c r="B33" s="104" t="str">
        <f>'Project Plan'!C20</f>
        <v>Publish to Power BI Service</v>
      </c>
      <c r="C33" s="108" t="str">
        <f>'Project Plan'!E20</f>
        <v>Published Dashboard/report to power BI Service, apply security, sensitivity labels and set refresh schedule frequency</v>
      </c>
      <c r="D33" s="105" t="str">
        <f>'Project Plan'!G20</f>
        <v>DF</v>
      </c>
      <c r="E33" s="106">
        <f>'Project Plan'!M20</f>
        <v>1</v>
      </c>
      <c r="F33" s="107">
        <f>'Project Plan'!H20</f>
        <v>45275</v>
      </c>
      <c r="G33" s="107">
        <f>'Project Plan'!I20</f>
        <v>45275</v>
      </c>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c r="CN33" s="20"/>
      <c r="CO33" s="20"/>
      <c r="CP33" s="20"/>
      <c r="CQ33" s="20"/>
      <c r="CR33" s="20"/>
      <c r="CS33" s="20"/>
      <c r="CT33" s="20"/>
      <c r="CU33" s="20"/>
      <c r="CV33" s="20"/>
      <c r="CW33" s="20"/>
      <c r="CX33" s="20"/>
      <c r="CY33" s="20"/>
      <c r="CZ33" s="20"/>
      <c r="DA33" s="20"/>
      <c r="DB33" s="20"/>
      <c r="DC33" s="20"/>
      <c r="DD33" s="20"/>
      <c r="DE33" s="20"/>
      <c r="DF33" s="20"/>
      <c r="DG33" s="20"/>
      <c r="DH33" s="20"/>
      <c r="DI33" s="20"/>
      <c r="DJ33" s="20"/>
    </row>
    <row r="34" spans="1:114" s="11" customFormat="1" ht="35.25" thickBot="1" x14ac:dyDescent="0.3">
      <c r="A34" s="6"/>
      <c r="B34" s="104" t="str">
        <f>'Project Plan'!C21</f>
        <v>Product Demo</v>
      </c>
      <c r="C34" s="108" t="str">
        <f>'Project Plan'!E21</f>
        <v>Demonstration of dashboard, how to use, take feedback for continuous improvement</v>
      </c>
      <c r="D34" s="105" t="str">
        <f>'Project Plan'!G21</f>
        <v>Df</v>
      </c>
      <c r="E34" s="106">
        <f>'Project Plan'!M21</f>
        <v>0.75</v>
      </c>
      <c r="F34" s="107">
        <f>'Project Plan'!H21</f>
        <v>45276</v>
      </c>
      <c r="G34" s="107">
        <f>'Project Plan'!I21</f>
        <v>45279</v>
      </c>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c r="CN34" s="20"/>
      <c r="CO34" s="20"/>
      <c r="CP34" s="20"/>
      <c r="CQ34" s="20"/>
      <c r="CR34" s="20"/>
      <c r="CS34" s="20"/>
      <c r="CT34" s="20"/>
      <c r="CU34" s="20"/>
      <c r="CV34" s="20"/>
      <c r="CW34" s="20"/>
      <c r="CX34" s="20"/>
      <c r="CY34" s="20"/>
      <c r="CZ34" s="20"/>
      <c r="DA34" s="20"/>
      <c r="DB34" s="20"/>
      <c r="DC34" s="20"/>
      <c r="DD34" s="20"/>
      <c r="DE34" s="20"/>
      <c r="DF34" s="20"/>
      <c r="DG34" s="20"/>
      <c r="DH34" s="20"/>
      <c r="DI34" s="20"/>
      <c r="DJ34" s="20"/>
    </row>
    <row r="35" spans="1:114" s="11" customFormat="1" ht="30" customHeight="1" thickBot="1" x14ac:dyDescent="0.3">
      <c r="A35" s="6"/>
      <c r="B35" s="110"/>
      <c r="C35" s="110"/>
      <c r="D35" s="111"/>
      <c r="E35" s="112"/>
      <c r="F35" s="113"/>
      <c r="G35" s="113"/>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4"/>
      <c r="CX35" s="114"/>
      <c r="CY35" s="114"/>
      <c r="CZ35" s="114"/>
      <c r="DA35" s="114"/>
      <c r="DB35" s="114"/>
      <c r="DC35" s="114"/>
      <c r="DD35" s="114"/>
      <c r="DE35" s="114"/>
      <c r="DF35" s="114"/>
      <c r="DG35" s="114"/>
      <c r="DH35" s="114"/>
      <c r="DI35" s="114"/>
      <c r="DJ35" s="114"/>
    </row>
    <row r="36" spans="1:114" s="11" customFormat="1" ht="30" customHeight="1" thickBot="1" x14ac:dyDescent="0.3">
      <c r="A36" s="6" t="s">
        <v>50</v>
      </c>
      <c r="B36" s="25"/>
      <c r="C36" s="25"/>
      <c r="D36" s="24"/>
      <c r="E36" s="23"/>
      <c r="F36" s="22"/>
      <c r="G36" s="22"/>
      <c r="H36" s="21"/>
      <c r="I36" s="21"/>
      <c r="J36" s="86"/>
      <c r="K36" s="86"/>
      <c r="L36" s="86"/>
      <c r="M36" s="86"/>
      <c r="N36" s="86"/>
      <c r="O36" s="86"/>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c r="AW36" s="86"/>
      <c r="AX36" s="86"/>
      <c r="AY36" s="86"/>
      <c r="AZ36" s="86"/>
      <c r="BA36" s="86"/>
      <c r="BB36" s="86"/>
      <c r="BC36" s="86"/>
      <c r="BD36" s="86"/>
      <c r="BE36" s="86"/>
      <c r="BF36" s="86"/>
      <c r="BG36" s="86"/>
      <c r="BH36" s="86"/>
      <c r="BI36" s="86"/>
      <c r="BJ36" s="86"/>
      <c r="BK36" s="86"/>
      <c r="BL36" s="86"/>
      <c r="BM36" s="86"/>
      <c r="BN36" s="86"/>
      <c r="BO36" s="86"/>
      <c r="BP36" s="86"/>
      <c r="BQ36" s="86"/>
      <c r="BR36" s="86"/>
      <c r="BS36" s="86"/>
      <c r="BT36" s="86"/>
      <c r="BU36" s="86"/>
      <c r="BV36" s="86"/>
      <c r="BW36" s="86"/>
      <c r="BX36" s="86"/>
      <c r="BY36" s="86"/>
      <c r="BZ36" s="86"/>
      <c r="CA36" s="86"/>
      <c r="CB36" s="86"/>
      <c r="CC36" s="86"/>
      <c r="CD36" s="86"/>
      <c r="CE36" s="86"/>
      <c r="CF36" s="86"/>
      <c r="CG36" s="86"/>
      <c r="CH36" s="86"/>
      <c r="CI36" s="86"/>
      <c r="CJ36" s="86"/>
      <c r="CK36" s="86"/>
      <c r="CL36" s="86"/>
      <c r="CM36" s="86"/>
      <c r="CN36" s="86"/>
      <c r="CO36" s="86"/>
      <c r="CP36" s="86"/>
      <c r="CQ36" s="86"/>
      <c r="CR36" s="86"/>
      <c r="CS36" s="86"/>
      <c r="CT36" s="86"/>
      <c r="CU36" s="86"/>
      <c r="CV36" s="86"/>
      <c r="CW36" s="86"/>
      <c r="CX36" s="86"/>
      <c r="CY36" s="86"/>
      <c r="CZ36" s="86"/>
      <c r="DA36" s="86"/>
      <c r="DB36" s="86"/>
      <c r="DC36" s="86"/>
    </row>
    <row r="37" spans="1:114" s="11" customFormat="1" ht="30" customHeight="1" thickBot="1" x14ac:dyDescent="0.3">
      <c r="A37" s="19" t="s">
        <v>49</v>
      </c>
      <c r="B37" s="18" t="s">
        <v>48</v>
      </c>
      <c r="C37" s="18"/>
      <c r="D37" s="17"/>
      <c r="E37" s="16"/>
      <c r="F37" s="15"/>
      <c r="G37" s="14"/>
      <c r="H37" s="13"/>
      <c r="I37" s="13" t="str">
        <f>IF(OR(ISBLANK(task_start),ISBLANK(task_end)),"",task_end-task_start+1)</f>
        <v/>
      </c>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row>
    <row r="38" spans="1:114" ht="30" customHeight="1" x14ac:dyDescent="0.25">
      <c r="H38" s="10"/>
    </row>
    <row r="39" spans="1:114" ht="30" customHeight="1" x14ac:dyDescent="0.25">
      <c r="D39" s="9"/>
      <c r="G39" s="8"/>
    </row>
    <row r="40" spans="1:114" ht="30" customHeight="1" x14ac:dyDescent="0.25">
      <c r="D40" s="7"/>
    </row>
  </sheetData>
  <mergeCells count="17">
    <mergeCell ref="X4:AD4"/>
    <mergeCell ref="CW4:DC4"/>
    <mergeCell ref="B1:DC1"/>
    <mergeCell ref="DD4:DJ4"/>
    <mergeCell ref="AE4:AK4"/>
    <mergeCell ref="BN4:BT4"/>
    <mergeCell ref="BU4:CA4"/>
    <mergeCell ref="CB4:CH4"/>
    <mergeCell ref="CI4:CO4"/>
    <mergeCell ref="CP4:CV4"/>
    <mergeCell ref="AL4:AR4"/>
    <mergeCell ref="AS4:AY4"/>
    <mergeCell ref="AZ4:BF4"/>
    <mergeCell ref="BG4:BM4"/>
    <mergeCell ref="F3:G3"/>
    <mergeCell ref="J4:P4"/>
    <mergeCell ref="Q4:W4"/>
  </mergeCells>
  <conditionalFormatting sqref="E7:E37">
    <cfRule type="dataBar" priority="9">
      <dataBar>
        <cfvo type="num" val="0"/>
        <cfvo type="num" val="1"/>
        <color theme="0" tint="-0.249977111117893"/>
      </dataBar>
      <extLst>
        <ext xmlns:x14="http://schemas.microsoft.com/office/spreadsheetml/2009/9/main" uri="{B025F937-C7B1-47D3-B67F-A62EFF666E3E}">
          <x14:id>{AB8E9CE3-7537-4A3B-8791-77DA78BFA9FE}</x14:id>
        </ext>
      </extLst>
    </cfRule>
  </conditionalFormatting>
  <conditionalFormatting sqref="J5:BL26 J36:BL37">
    <cfRule type="expression" dxfId="13" priority="12">
      <formula>AND(TODAY()&gt;=J$5,TODAY()&lt;K$5)</formula>
    </cfRule>
  </conditionalFormatting>
  <conditionalFormatting sqref="J7:BL26 J36:BL37">
    <cfRule type="expression" dxfId="12" priority="10">
      <formula>AND(task_start&lt;=J$5,ROUNDDOWN((task_end-task_start+1)*task_progress,0)+task_start-1&gt;=J$5)</formula>
    </cfRule>
    <cfRule type="expression" dxfId="11" priority="11" stopIfTrue="1">
      <formula>AND(task_end&gt;=J$5,task_start&lt;K$5)</formula>
    </cfRule>
  </conditionalFormatting>
  <conditionalFormatting sqref="BM5:BM26 BN26:BP26 BM36:DC37 BN5:DJ5 BN8:DJ25 DD37:DJ37">
    <cfRule type="expression" dxfId="10" priority="14">
      <formula>AND(TODAY()&gt;=BM$5,TODAY()&lt;#REF!)</formula>
    </cfRule>
  </conditionalFormatting>
  <conditionalFormatting sqref="BM7:BM26 BN26:BP26 BM36:DC37 BN8:DJ25 DD37:DJ37">
    <cfRule type="expression" dxfId="9" priority="17">
      <formula>AND(task_start&lt;=BM$5,ROUNDDOWN((task_end-task_start+1)*task_progress,0)+task_start-1&gt;=BM$5)</formula>
    </cfRule>
    <cfRule type="expression" dxfId="8" priority="18" stopIfTrue="1">
      <formula>AND(task_end&gt;=BM$5,task_start&lt;#REF!)</formula>
    </cfRule>
  </conditionalFormatting>
  <conditionalFormatting sqref="BN6:BS6">
    <cfRule type="expression" dxfId="7" priority="7">
      <formula>AND(TODAY()&gt;=BN$5,TODAY()&lt;BO$5)</formula>
    </cfRule>
  </conditionalFormatting>
  <conditionalFormatting sqref="BT6:DJ6">
    <cfRule type="expression" dxfId="6" priority="8">
      <formula>AND(TODAY()&gt;=BT$5,TODAY()&lt;#REF!)</formula>
    </cfRule>
  </conditionalFormatting>
  <conditionalFormatting sqref="BQ26:BR26">
    <cfRule type="expression" dxfId="5" priority="6">
      <formula>AND(TODAY()&gt;=BQ$5,TODAY()&lt;BR$5)</formula>
    </cfRule>
  </conditionalFormatting>
  <conditionalFormatting sqref="BQ26:BR26">
    <cfRule type="expression" dxfId="4" priority="4">
      <formula>AND(task_start&lt;=BQ$5,ROUNDDOWN((task_end-task_start+1)*task_progress,0)+task_start-1&gt;=BQ$5)</formula>
    </cfRule>
    <cfRule type="expression" dxfId="3" priority="5" stopIfTrue="1">
      <formula>AND(task_end&gt;=BQ$5,task_start&lt;BR$5)</formula>
    </cfRule>
  </conditionalFormatting>
  <conditionalFormatting sqref="BS26:DJ26 H27:DJ35">
    <cfRule type="expression" dxfId="2" priority="3">
      <formula>AND(TODAY()&gt;=H$5,TODAY()&lt;I$5)</formula>
    </cfRule>
  </conditionalFormatting>
  <conditionalFormatting sqref="BS26:DJ26 H27:DJ35">
    <cfRule type="expression" dxfId="1" priority="1">
      <formula>AND(task_start&lt;=H$5,ROUNDDOWN((task_end-task_start+1)*task_progress,0)+task_start-1&gt;=H$5)</formula>
    </cfRule>
    <cfRule type="expression" dxfId="0" priority="2"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AB8E9CE3-7537-4A3B-8791-77DA78BFA9FE}">
            <x14:dataBar minLength="0" maxLength="100" gradient="0">
              <x14:cfvo type="num">
                <xm:f>0</xm:f>
              </x14:cfvo>
              <x14:cfvo type="num">
                <xm:f>1</xm:f>
              </x14:cfvo>
              <x14:negativeFillColor rgb="FFFF0000"/>
              <x14:axisColor rgb="FF000000"/>
            </x14:dataBar>
          </x14:cfRule>
          <xm:sqref>E7:E37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Plan</vt: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 Developer</dc:creator>
  <cp:lastModifiedBy>Damian Fadahunsi</cp:lastModifiedBy>
  <dcterms:created xsi:type="dcterms:W3CDTF">2023-06-24T06:12:27Z</dcterms:created>
  <dcterms:modified xsi:type="dcterms:W3CDTF">2023-12-23T09:46:42Z</dcterms:modified>
</cp:coreProperties>
</file>